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sitzer\Dropbox\Masterarbeit Maximilian Heindl\Unterlagen für Lehrveranstaltung\"/>
    </mc:Choice>
  </mc:AlternateContent>
  <xr:revisionPtr revIDLastSave="0" documentId="13_ncr:1_{38C6447C-D628-4771-BC97-E46AA09010DF}" xr6:coauthVersionLast="32" xr6:coauthVersionMax="32" xr10:uidLastSave="{00000000-0000-0000-0000-000000000000}"/>
  <bookViews>
    <workbookView xWindow="0" yWindow="0" windowWidth="15345" windowHeight="6210" xr2:uid="{E80CAEC0-FE75-493A-8356-852F29CC1496}"/>
  </bookViews>
  <sheets>
    <sheet name="CRR Modell" sheetId="13" r:id="rId1"/>
    <sheet name="Black Schloes" sheetId="14" r:id="rId2"/>
    <sheet name="AAPL" sheetId="1" r:id="rId3"/>
    <sheet name="Covered Call" sheetId="2" r:id="rId4"/>
    <sheet name="Protective Put" sheetId="3" r:id="rId5"/>
    <sheet name="Protective Collar" sheetId="4" r:id="rId6"/>
    <sheet name="Bull Spread" sheetId="5" r:id="rId7"/>
    <sheet name="Bear Spread" sheetId="6" r:id="rId8"/>
    <sheet name="Butterfly Spread" sheetId="7" r:id="rId9"/>
    <sheet name="Condor Spread" sheetId="8" r:id="rId10"/>
    <sheet name="Straddle" sheetId="9" r:id="rId11"/>
    <sheet name="Strangle" sheetId="10" r:id="rId12"/>
    <sheet name="Iron Butterfly" sheetId="11" r:id="rId13"/>
    <sheet name="Iron Condor" sheetId="12" r:id="rId14"/>
  </sheets>
  <definedNames>
    <definedName name="df">'CRR Modell'!$B$30</definedName>
    <definedName name="Downstep">'CRR Modell'!$B$19</definedName>
    <definedName name="e">'CRR Modell'!$B$12</definedName>
    <definedName name="Pdn">'CRR Modell'!$B$26</definedName>
    <definedName name="Pup">'CRR Modell'!$B$24</definedName>
    <definedName name="Strike">'CRR Modell'!$B$6</definedName>
    <definedName name="Upstep">'CRR Modell'!$B$17</definedName>
    <definedName name="Zins">'CRR Modell'!$B$8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4" i="13" l="1"/>
  <c r="I8" i="13" s="1"/>
  <c r="K5" i="13" s="1"/>
  <c r="I20" i="13" l="1"/>
  <c r="K23" i="13" s="1"/>
  <c r="M26" i="13" s="1"/>
  <c r="I14" i="13"/>
  <c r="K11" i="13" s="1"/>
  <c r="M14" i="13" s="1"/>
  <c r="M2" i="13"/>
  <c r="M8" i="13"/>
  <c r="M20" i="13" l="1"/>
  <c r="K17" i="13"/>
  <c r="E15" i="13" l="1"/>
  <c r="I3" i="12" l="1"/>
  <c r="B16" i="11"/>
  <c r="I3" i="11"/>
  <c r="B27" i="11" l="1"/>
  <c r="B30" i="11" s="1"/>
  <c r="B31" i="11" s="1"/>
  <c r="H27" i="12"/>
  <c r="H30" i="12" s="1"/>
  <c r="H31" i="12" s="1"/>
  <c r="B12" i="10"/>
  <c r="I3" i="10"/>
  <c r="B27" i="12" l="1"/>
  <c r="B30" i="12" s="1"/>
  <c r="B31" i="12" s="1"/>
  <c r="E27" i="12"/>
  <c r="E30" i="12" s="1"/>
  <c r="E31" i="12" s="1"/>
  <c r="E27" i="11"/>
  <c r="E30" i="11" s="1"/>
  <c r="E31" i="11" s="1"/>
  <c r="H27" i="11"/>
  <c r="H30" i="11" s="1"/>
  <c r="H31" i="11" s="1"/>
  <c r="I3" i="9"/>
  <c r="B11" i="9"/>
  <c r="B10" i="9"/>
  <c r="E24" i="10" l="1"/>
  <c r="E25" i="10" s="1"/>
  <c r="B12" i="9"/>
  <c r="H26" i="8"/>
  <c r="E26" i="8"/>
  <c r="B26" i="8"/>
  <c r="B15" i="8"/>
  <c r="B14" i="8"/>
  <c r="B12" i="8"/>
  <c r="B16" i="8" s="1"/>
  <c r="H3" i="8"/>
  <c r="B13" i="8"/>
  <c r="H23" i="7"/>
  <c r="E23" i="7"/>
  <c r="B23" i="7"/>
  <c r="B11" i="7"/>
  <c r="B14" i="7" s="1"/>
  <c r="B12" i="7"/>
  <c r="B13" i="7"/>
  <c r="H3" i="7"/>
  <c r="H21" i="6"/>
  <c r="E21" i="6"/>
  <c r="B11" i="6"/>
  <c r="H3" i="6"/>
  <c r="B12" i="6"/>
  <c r="B24" i="10" l="1"/>
  <c r="B25" i="10" s="1"/>
  <c r="H24" i="10"/>
  <c r="H25" i="10" s="1"/>
  <c r="B21" i="9"/>
  <c r="B24" i="9" s="1"/>
  <c r="B25" i="9" s="1"/>
  <c r="H21" i="9"/>
  <c r="H24" i="9" s="1"/>
  <c r="H25" i="9" s="1"/>
  <c r="E21" i="9"/>
  <c r="E24" i="9" s="1"/>
  <c r="E25" i="9" s="1"/>
  <c r="H27" i="8"/>
  <c r="H24" i="7"/>
  <c r="H27" i="7" s="1"/>
  <c r="H28" i="7" s="1"/>
  <c r="B13" i="6"/>
  <c r="E22" i="6" s="1"/>
  <c r="E25" i="6" s="1"/>
  <c r="E26" i="6" s="1"/>
  <c r="H21" i="5"/>
  <c r="E21" i="5"/>
  <c r="B13" i="5"/>
  <c r="B12" i="5"/>
  <c r="B11" i="5"/>
  <c r="H30" i="8" l="1"/>
  <c r="H31" i="8" s="1"/>
  <c r="E27" i="8"/>
  <c r="E30" i="8" s="1"/>
  <c r="E31" i="8" s="1"/>
  <c r="B27" i="8"/>
  <c r="B30" i="8" s="1"/>
  <c r="B31" i="8" s="1"/>
  <c r="B24" i="7"/>
  <c r="B27" i="7" s="1"/>
  <c r="B28" i="7" s="1"/>
  <c r="E24" i="7"/>
  <c r="E27" i="7" s="1"/>
  <c r="E28" i="7" s="1"/>
  <c r="H22" i="6"/>
  <c r="H25" i="6" s="1"/>
  <c r="H26" i="6" s="1"/>
  <c r="B22" i="6"/>
  <c r="B25" i="6" s="1"/>
  <c r="B26" i="6" s="1"/>
  <c r="H3" i="5"/>
  <c r="B11" i="4"/>
  <c r="H32" i="4"/>
  <c r="H31" i="4"/>
  <c r="B13" i="4"/>
  <c r="B12" i="4"/>
  <c r="J3" i="4"/>
  <c r="E32" i="4"/>
  <c r="B32" i="4"/>
  <c r="E31" i="4"/>
  <c r="B31" i="4"/>
  <c r="B10" i="3"/>
  <c r="J3" i="3"/>
  <c r="B11" i="3"/>
  <c r="E22" i="5" l="1"/>
  <c r="E25" i="5" s="1"/>
  <c r="E26" i="5" s="1"/>
  <c r="H22" i="5"/>
  <c r="H25" i="5" s="1"/>
  <c r="H26" i="5" s="1"/>
  <c r="B22" i="5"/>
  <c r="B25" i="5" s="1"/>
  <c r="B26" i="5" s="1"/>
  <c r="B14" i="4"/>
  <c r="H24" i="4"/>
  <c r="B12" i="3"/>
  <c r="E20" i="3"/>
  <c r="B20" i="3"/>
  <c r="H28" i="3"/>
  <c r="B28" i="3"/>
  <c r="E28" i="3"/>
  <c r="B29" i="3"/>
  <c r="E29" i="3"/>
  <c r="H29" i="3"/>
  <c r="H27" i="4" l="1"/>
  <c r="H28" i="4" s="1"/>
  <c r="B24" i="4"/>
  <c r="B27" i="4" s="1"/>
  <c r="B28" i="4" s="1"/>
  <c r="E24" i="4"/>
  <c r="E27" i="4" s="1"/>
  <c r="E28" i="4" s="1"/>
  <c r="H20" i="3"/>
  <c r="E21" i="3" l="1"/>
  <c r="E24" i="3" s="1"/>
  <c r="E25" i="3" s="1"/>
  <c r="B21" i="3"/>
  <c r="B24" i="3" s="1"/>
  <c r="B25" i="3" s="1"/>
  <c r="H21" i="3"/>
  <c r="H24" i="3" s="1"/>
  <c r="H25" i="3" s="1"/>
  <c r="J16" i="2"/>
  <c r="J18" i="2" s="1"/>
  <c r="F16" i="2"/>
  <c r="B16" i="2"/>
  <c r="B18" i="2" s="1"/>
  <c r="J13" i="2"/>
  <c r="F13" i="2"/>
  <c r="B13" i="2"/>
  <c r="L3" i="2"/>
  <c r="G12" i="1"/>
  <c r="F12" i="1"/>
  <c r="G9" i="1"/>
  <c r="E9" i="1"/>
  <c r="F9" i="1" s="1"/>
  <c r="E10" i="1"/>
  <c r="F10" i="1" s="1"/>
  <c r="G10" i="1" l="1"/>
  <c r="F18" i="2"/>
  <c r="F3" i="2"/>
  <c r="H3" i="2"/>
  <c r="F13" i="1" l="1"/>
  <c r="G13" i="1"/>
</calcChain>
</file>

<file path=xl/sharedStrings.xml><?xml version="1.0" encoding="utf-8"?>
<sst xmlns="http://schemas.openxmlformats.org/spreadsheetml/2006/main" count="685" uniqueCount="136">
  <si>
    <t>Kursziel</t>
  </si>
  <si>
    <t>max</t>
  </si>
  <si>
    <t>min</t>
  </si>
  <si>
    <t>Strike</t>
  </si>
  <si>
    <t>Last price</t>
  </si>
  <si>
    <t>IV</t>
  </si>
  <si>
    <t>Kurs der Option</t>
  </si>
  <si>
    <t>AAPL</t>
  </si>
  <si>
    <t>Kaufkurs</t>
  </si>
  <si>
    <t>Verkaufskurs</t>
  </si>
  <si>
    <t>Rel. Gewinn</t>
  </si>
  <si>
    <t>Kurs der Aktie</t>
  </si>
  <si>
    <t>Underlying</t>
  </si>
  <si>
    <t>Option</t>
  </si>
  <si>
    <t>Walmart Inc.</t>
  </si>
  <si>
    <t>Kürzel</t>
  </si>
  <si>
    <t>WMT</t>
  </si>
  <si>
    <t>Kurs</t>
  </si>
  <si>
    <t>Art</t>
  </si>
  <si>
    <t>Stück</t>
  </si>
  <si>
    <t>Wert</t>
  </si>
  <si>
    <t>Aktueller Kurs</t>
  </si>
  <si>
    <t>Gewinn/Verlust</t>
  </si>
  <si>
    <t>Rel. Gewinn/Verlust</t>
  </si>
  <si>
    <t>Apple</t>
  </si>
  <si>
    <t>Risk Free</t>
  </si>
  <si>
    <t>Gewinn/Versust</t>
  </si>
  <si>
    <t>Restlaufzeit</t>
  </si>
  <si>
    <t>Verfallsdatum</t>
  </si>
  <si>
    <t>WMT180921C00090000</t>
  </si>
  <si>
    <t>Scenario 1:</t>
  </si>
  <si>
    <t>WMT steigt auf 90$</t>
  </si>
  <si>
    <t>Kursgewinn Aktie</t>
  </si>
  <si>
    <t>Erhaltene Optionsprämie</t>
  </si>
  <si>
    <t>Gesamt</t>
  </si>
  <si>
    <t>Mit Covered Call</t>
  </si>
  <si>
    <t>Ohne Covered Call</t>
  </si>
  <si>
    <t>Differenz</t>
  </si>
  <si>
    <t>Scenario 2:</t>
  </si>
  <si>
    <t>WMT bleibt bei 86$</t>
  </si>
  <si>
    <t>Scenario 3:</t>
  </si>
  <si>
    <t>WMT fällt auf 80$</t>
  </si>
  <si>
    <t>Short-Call</t>
  </si>
  <si>
    <t>Novartis</t>
  </si>
  <si>
    <t>NVS</t>
  </si>
  <si>
    <t>Long-Put</t>
  </si>
  <si>
    <t>NVS181019P00075000</t>
  </si>
  <si>
    <t>Gesamtkosten</t>
  </si>
  <si>
    <t>Wert Protfolio</t>
  </si>
  <si>
    <t>Errichtungskosten</t>
  </si>
  <si>
    <t xml:space="preserve">Gewinn/Verlust </t>
  </si>
  <si>
    <t>Mit Strategie</t>
  </si>
  <si>
    <t>Ohne Strategie</t>
  </si>
  <si>
    <t xml:space="preserve">NVS steigt auf </t>
  </si>
  <si>
    <t xml:space="preserve">NVS fällt auf </t>
  </si>
  <si>
    <t>Intel</t>
  </si>
  <si>
    <t>INTC</t>
  </si>
  <si>
    <t>INTC180720P00045000</t>
  </si>
  <si>
    <t>INTC180720C00057500</t>
  </si>
  <si>
    <t xml:space="preserve">INTC steigt auf </t>
  </si>
  <si>
    <t xml:space="preserve">INTC fällt auf </t>
  </si>
  <si>
    <t>Long-Call</t>
  </si>
  <si>
    <t>Exxon Mobile Corporation</t>
  </si>
  <si>
    <t>XOM</t>
  </si>
  <si>
    <t>Kurzfr. Kursziel</t>
  </si>
  <si>
    <t>XOM180720C00082500</t>
  </si>
  <si>
    <t>XOM180720C00087500</t>
  </si>
  <si>
    <t>FK Zins</t>
  </si>
  <si>
    <t xml:space="preserve">XOM steigt auf </t>
  </si>
  <si>
    <t>XOM bleibt bei</t>
  </si>
  <si>
    <t>Microsoft Corporation</t>
  </si>
  <si>
    <t>MSFT</t>
  </si>
  <si>
    <t>MSFT180720P00092500</t>
  </si>
  <si>
    <t>Short-Put</t>
  </si>
  <si>
    <t>MSFT180720P00080000</t>
  </si>
  <si>
    <t>MSFT bleibt bei</t>
  </si>
  <si>
    <t xml:space="preserve">MSFT fällt auf </t>
  </si>
  <si>
    <t>General Electric Company</t>
  </si>
  <si>
    <t>GE</t>
  </si>
  <si>
    <t>GE180601C00013000</t>
  </si>
  <si>
    <t>GE180601C00014500</t>
  </si>
  <si>
    <t>GE180601C00016000</t>
  </si>
  <si>
    <t>GE bleibt bei</t>
  </si>
  <si>
    <t xml:space="preserve">GE fällt auf </t>
  </si>
  <si>
    <t xml:space="preserve">GE steigt auf </t>
  </si>
  <si>
    <t>The Wald Disney Company</t>
  </si>
  <si>
    <t>DIS</t>
  </si>
  <si>
    <t>Kursrange</t>
  </si>
  <si>
    <t>97$ - 102$</t>
  </si>
  <si>
    <t>DIS180615C00090000</t>
  </si>
  <si>
    <t>DIS180615C00095000</t>
  </si>
  <si>
    <t>DIS180615C00105000</t>
  </si>
  <si>
    <t>DIS180615C00110000</t>
  </si>
  <si>
    <t>DIS bleibt bei</t>
  </si>
  <si>
    <t xml:space="preserve">DIS steigt auf </t>
  </si>
  <si>
    <t>Intel Corporation</t>
  </si>
  <si>
    <t>Oberes Kursziel</t>
  </si>
  <si>
    <t>Unteres Kursziel</t>
  </si>
  <si>
    <t>INTC180525C00051000</t>
  </si>
  <si>
    <t>INTC180525P00051000</t>
  </si>
  <si>
    <t>INTC steigt auf</t>
  </si>
  <si>
    <t>INTC fällt auf</t>
  </si>
  <si>
    <t>Nike, Inc.</t>
  </si>
  <si>
    <t>NKE</t>
  </si>
  <si>
    <t>NKE180525C00071000</t>
  </si>
  <si>
    <t>NKE180525P00066000</t>
  </si>
  <si>
    <t>NKE fällt auf</t>
  </si>
  <si>
    <t xml:space="preserve">NKE steigt auf </t>
  </si>
  <si>
    <t>Gesamtprämie</t>
  </si>
  <si>
    <t>Errichtungseinnahmen</t>
  </si>
  <si>
    <t>Kurskorridor</t>
  </si>
  <si>
    <t>66$ -71$</t>
  </si>
  <si>
    <t>INTC180525P00046000</t>
  </si>
  <si>
    <t>INTC180525C00056000</t>
  </si>
  <si>
    <t>NKE180525C00075000</t>
  </si>
  <si>
    <t>NKE180525P00062000</t>
  </si>
  <si>
    <t>Daten</t>
  </si>
  <si>
    <t>Markt-Typ:</t>
  </si>
  <si>
    <t>Optionstyp:</t>
  </si>
  <si>
    <t>Ausübungsrecht:</t>
  </si>
  <si>
    <t>Kurs des Underlyings (S):</t>
  </si>
  <si>
    <t>Strike (K):</t>
  </si>
  <si>
    <r>
      <t>Volatilität (</t>
    </r>
    <r>
      <rPr>
        <sz val="11"/>
        <color theme="1"/>
        <rFont val="Calibri"/>
        <family val="2"/>
      </rPr>
      <t>σ)</t>
    </r>
    <r>
      <rPr>
        <sz val="11"/>
        <color theme="1"/>
        <rFont val="Calibri"/>
        <family val="2"/>
        <scheme val="minor"/>
      </rPr>
      <t>:</t>
    </r>
  </si>
  <si>
    <t>Zins p.a. (r):</t>
  </si>
  <si>
    <t>Laufzeit in Tagen :</t>
  </si>
  <si>
    <t>Steps:</t>
  </si>
  <si>
    <t>Eulersche Zahl:</t>
  </si>
  <si>
    <t>T=92/365:</t>
  </si>
  <si>
    <t>t=0,252/4:</t>
  </si>
  <si>
    <t>Wertänderungsparameter</t>
  </si>
  <si>
    <t>Uptstep</t>
  </si>
  <si>
    <t>Downstep</t>
  </si>
  <si>
    <t>Wahrscheinlichkeitsparameter</t>
  </si>
  <si>
    <t>Diskontierungsparameter</t>
  </si>
  <si>
    <t>Erwartungswert</t>
  </si>
  <si>
    <t>Jahr in Tagen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</si>
</sst>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[$$-409]* #,##0.00_ ;_-[$$-409]* \-#,##0.00\ ;_-[$$-409]* &quot;-&quot;??_ ;_-@_ 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9" fontId="0" fillId="0" borderId="9" xfId="2" applyFont="1" applyBorder="1"/>
    <xf numFmtId="9" fontId="0" fillId="0" borderId="6" xfId="2" applyFont="1" applyBorder="1"/>
    <xf numFmtId="0" fontId="0" fillId="0" borderId="10" xfId="0" applyBorder="1"/>
    <xf numFmtId="164" fontId="0" fillId="0" borderId="0" xfId="0" applyNumberFormat="1" applyBorder="1"/>
    <xf numFmtId="164" fontId="0" fillId="0" borderId="12" xfId="0" applyNumberFormat="1" applyBorder="1"/>
    <xf numFmtId="164" fontId="0" fillId="0" borderId="11" xfId="0" applyNumberFormat="1" applyBorder="1"/>
    <xf numFmtId="0" fontId="0" fillId="0" borderId="12" xfId="0" applyBorder="1"/>
    <xf numFmtId="0" fontId="0" fillId="0" borderId="11" xfId="0" applyBorder="1"/>
    <xf numFmtId="164" fontId="0" fillId="0" borderId="2" xfId="0" applyNumberFormat="1" applyBorder="1"/>
    <xf numFmtId="164" fontId="0" fillId="0" borderId="7" xfId="0" applyNumberFormat="1" applyBorder="1"/>
    <xf numFmtId="9" fontId="0" fillId="0" borderId="10" xfId="2" applyFont="1" applyBorder="1"/>
    <xf numFmtId="9" fontId="0" fillId="0" borderId="11" xfId="2" applyFont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7" xfId="0" applyFill="1" applyBorder="1"/>
    <xf numFmtId="0" fontId="0" fillId="2" borderId="8" xfId="0" applyFill="1" applyBorder="1"/>
    <xf numFmtId="164" fontId="0" fillId="2" borderId="8" xfId="0" applyNumberFormat="1" applyFill="1" applyBorder="1"/>
    <xf numFmtId="0" fontId="0" fillId="2" borderId="9" xfId="0" applyFill="1" applyBorder="1"/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0" fillId="2" borderId="8" xfId="3" applyNumberFormat="1" applyFont="1" applyFill="1" applyBorder="1"/>
    <xf numFmtId="10" fontId="0" fillId="2" borderId="9" xfId="2" applyNumberFormat="1" applyFont="1" applyFill="1" applyBorder="1" applyAlignment="1">
      <alignment horizontal="right"/>
    </xf>
    <xf numFmtId="0" fontId="0" fillId="2" borderId="10" xfId="0" applyFill="1" applyBorder="1"/>
    <xf numFmtId="9" fontId="0" fillId="2" borderId="11" xfId="0" applyNumberFormat="1" applyFill="1" applyBorder="1"/>
    <xf numFmtId="164" fontId="0" fillId="3" borderId="1" xfId="1" applyNumberFormat="1" applyFont="1" applyFill="1" applyBorder="1" applyProtection="1">
      <protection locked="0"/>
    </xf>
    <xf numFmtId="2" fontId="0" fillId="2" borderId="11" xfId="0" applyNumberFormat="1" applyFill="1" applyBorder="1"/>
    <xf numFmtId="14" fontId="0" fillId="2" borderId="11" xfId="0" applyNumberFormat="1" applyFill="1" applyBorder="1"/>
    <xf numFmtId="0" fontId="2" fillId="0" borderId="2" xfId="0" applyFont="1" applyBorder="1"/>
    <xf numFmtId="0" fontId="2" fillId="0" borderId="5" xfId="0" applyFont="1" applyBorder="1"/>
    <xf numFmtId="0" fontId="0" fillId="0" borderId="6" xfId="0" applyBorder="1"/>
    <xf numFmtId="164" fontId="0" fillId="0" borderId="6" xfId="0" applyNumberFormat="1" applyBorder="1"/>
    <xf numFmtId="164" fontId="0" fillId="0" borderId="9" xfId="0" applyNumberFormat="1" applyBorder="1"/>
    <xf numFmtId="0" fontId="2" fillId="0" borderId="3" xfId="0" applyFont="1" applyBorder="1"/>
    <xf numFmtId="0" fontId="0" fillId="0" borderId="5" xfId="0" applyFill="1" applyBorder="1"/>
    <xf numFmtId="9" fontId="0" fillId="2" borderId="9" xfId="2" applyFont="1" applyFill="1" applyBorder="1"/>
    <xf numFmtId="164" fontId="0" fillId="2" borderId="11" xfId="0" applyNumberFormat="1" applyFill="1" applyBorder="1"/>
    <xf numFmtId="0" fontId="0" fillId="2" borderId="11" xfId="0" applyFill="1" applyBorder="1"/>
    <xf numFmtId="10" fontId="0" fillId="2" borderId="11" xfId="0" applyNumberFormat="1" applyFill="1" applyBorder="1"/>
    <xf numFmtId="0" fontId="0" fillId="0" borderId="7" xfId="0" applyFill="1" applyBorder="1"/>
    <xf numFmtId="0" fontId="2" fillId="0" borderId="7" xfId="0" applyFont="1" applyBorder="1"/>
    <xf numFmtId="0" fontId="0" fillId="0" borderId="9" xfId="0" applyBorder="1"/>
    <xf numFmtId="164" fontId="2" fillId="0" borderId="6" xfId="0" applyNumberFormat="1" applyFont="1" applyBorder="1"/>
    <xf numFmtId="0" fontId="2" fillId="0" borderId="5" xfId="0" applyFont="1" applyFill="1" applyBorder="1"/>
    <xf numFmtId="9" fontId="2" fillId="0" borderId="6" xfId="2" applyFont="1" applyBorder="1"/>
    <xf numFmtId="164" fontId="2" fillId="3" borderId="1" xfId="1" applyNumberFormat="1" applyFont="1" applyFill="1" applyBorder="1" applyProtection="1">
      <protection locked="0"/>
    </xf>
    <xf numFmtId="0" fontId="0" fillId="2" borderId="0" xfId="0" applyFill="1" applyBorder="1"/>
    <xf numFmtId="0" fontId="0" fillId="2" borderId="5" xfId="0" applyFill="1" applyBorder="1"/>
    <xf numFmtId="0" fontId="0" fillId="0" borderId="0" xfId="0" applyFill="1" applyBorder="1"/>
    <xf numFmtId="164" fontId="2" fillId="0" borderId="9" xfId="0" applyNumberFormat="1" applyFont="1" applyBorder="1"/>
    <xf numFmtId="0" fontId="0" fillId="2" borderId="12" xfId="0" applyFill="1" applyBorder="1"/>
    <xf numFmtId="0" fontId="0" fillId="0" borderId="8" xfId="0" applyFill="1" applyBorder="1"/>
    <xf numFmtId="164" fontId="0" fillId="3" borderId="6" xfId="1" applyNumberFormat="1" applyFont="1" applyFill="1" applyBorder="1" applyProtection="1">
      <protection locked="0"/>
    </xf>
    <xf numFmtId="164" fontId="0" fillId="2" borderId="12" xfId="0" applyNumberFormat="1" applyFill="1" applyBorder="1"/>
    <xf numFmtId="10" fontId="0" fillId="2" borderId="12" xfId="0" applyNumberFormat="1" applyFill="1" applyBorder="1"/>
    <xf numFmtId="0" fontId="0" fillId="0" borderId="5" xfId="0" applyFont="1" applyBorder="1"/>
    <xf numFmtId="164" fontId="0" fillId="0" borderId="6" xfId="0" applyNumberFormat="1" applyFont="1" applyBorder="1"/>
    <xf numFmtId="9" fontId="0" fillId="2" borderId="11" xfId="2" applyFont="1" applyFill="1" applyBorder="1"/>
    <xf numFmtId="43" fontId="0" fillId="0" borderId="0" xfId="1" applyFont="1"/>
    <xf numFmtId="164" fontId="0" fillId="2" borderId="0" xfId="0" applyNumberFormat="1" applyFill="1" applyBorder="1"/>
    <xf numFmtId="10" fontId="0" fillId="2" borderId="0" xfId="0" applyNumberFormat="1" applyFill="1" applyBorder="1"/>
    <xf numFmtId="10" fontId="0" fillId="0" borderId="0" xfId="0" applyNumberFormat="1" applyFill="1" applyBorder="1"/>
    <xf numFmtId="10" fontId="0" fillId="2" borderId="8" xfId="0" applyNumberFormat="1" applyFill="1" applyBorder="1"/>
    <xf numFmtId="164" fontId="0" fillId="2" borderId="11" xfId="0" applyNumberFormat="1" applyFill="1" applyBorder="1" applyAlignment="1">
      <alignment horizontal="right"/>
    </xf>
    <xf numFmtId="0" fontId="2" fillId="0" borderId="0" xfId="0" applyFont="1"/>
    <xf numFmtId="43" fontId="0" fillId="0" borderId="10" xfId="0" applyNumberFormat="1" applyBorder="1"/>
    <xf numFmtId="43" fontId="0" fillId="0" borderId="11" xfId="0" applyNumberFormat="1" applyBorder="1"/>
    <xf numFmtId="43" fontId="0" fillId="0" borderId="11" xfId="1" applyFont="1" applyBorder="1"/>
    <xf numFmtId="43" fontId="0" fillId="0" borderId="10" xfId="1" applyFont="1" applyBorder="1"/>
    <xf numFmtId="0" fontId="0" fillId="0" borderId="0" xfId="0" quotePrefix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166" fontId="0" fillId="0" borderId="0" xfId="0" applyNumberFormat="1"/>
    <xf numFmtId="166" fontId="0" fillId="0" borderId="4" xfId="0" applyNumberFormat="1" applyBorder="1"/>
    <xf numFmtId="166" fontId="0" fillId="0" borderId="1" xfId="0" applyNumberFormat="1" applyBorder="1"/>
    <xf numFmtId="0" fontId="0" fillId="0" borderId="1" xfId="0" applyBorder="1"/>
    <xf numFmtId="9" fontId="0" fillId="0" borderId="1" xfId="0" applyNumberFormat="1" applyBorder="1"/>
    <xf numFmtId="165" fontId="0" fillId="0" borderId="1" xfId="0" applyNumberFormat="1" applyBorder="1"/>
    <xf numFmtId="164" fontId="0" fillId="0" borderId="3" xfId="0" applyNumberFormat="1" applyBorder="1"/>
    <xf numFmtId="164" fontId="0" fillId="0" borderId="8" xfId="0" applyNumberForma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Border="1" applyAlignment="1">
      <alignment horizontal="left"/>
    </xf>
  </cellXfs>
  <cellStyles count="4">
    <cellStyle name="Komma" xfId="1" builtinId="3"/>
    <cellStyle name="Prozent" xfId="2" builtinId="5"/>
    <cellStyle name="Standard" xfId="0" builtinId="0"/>
    <cellStyle name="Währung" xfId="3" builtinId="4"/>
  </cellStyles>
  <dxfs count="0"/>
  <tableStyles count="0" defaultTableStyle="TableStyleMedium2" defaultPivotStyle="PivotStyleLight16"/>
  <colors>
    <mruColors>
      <color rgb="FF6EA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12</xdr:row>
      <xdr:rowOff>13607</xdr:rowOff>
    </xdr:from>
    <xdr:to>
      <xdr:col>5</xdr:col>
      <xdr:colOff>421821</xdr:colOff>
      <xdr:row>13</xdr:row>
      <xdr:rowOff>0</xdr:rowOff>
    </xdr:to>
    <xdr:cxnSp macro="">
      <xdr:nvCxnSpPr>
        <xdr:cNvPr id="2" name="Gerade Verbindung mit Pfeil 1">
          <a:extLst>
            <a:ext uri="{FF2B5EF4-FFF2-40B4-BE49-F238E27FC236}">
              <a16:creationId xmlns:a16="http://schemas.microsoft.com/office/drawing/2014/main" id="{D1D04CD2-3586-4541-9FA1-401C6E1DFB9D}"/>
            </a:ext>
          </a:extLst>
        </xdr:cNvPr>
        <xdr:cNvCxnSpPr/>
      </xdr:nvCxnSpPr>
      <xdr:spPr>
        <a:xfrm flipV="1">
          <a:off x="5486400" y="2299607"/>
          <a:ext cx="202746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402771</xdr:colOff>
      <xdr:row>9</xdr:row>
      <xdr:rowOff>176893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60EE3291-74D9-4839-AACF-BB85273D54FC}"/>
            </a:ext>
          </a:extLst>
        </xdr:cNvPr>
        <xdr:cNvCxnSpPr/>
      </xdr:nvCxnSpPr>
      <xdr:spPr>
        <a:xfrm flipV="1">
          <a:off x="6419850" y="1714500"/>
          <a:ext cx="107496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402771</xdr:colOff>
      <xdr:row>6</xdr:row>
      <xdr:rowOff>176893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15AA2C69-87B2-4177-BB11-97554493B955}"/>
            </a:ext>
          </a:extLst>
        </xdr:cNvPr>
        <xdr:cNvCxnSpPr/>
      </xdr:nvCxnSpPr>
      <xdr:spPr>
        <a:xfrm flipV="1">
          <a:off x="7258050" y="11430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12</xdr:row>
      <xdr:rowOff>0</xdr:rowOff>
    </xdr:from>
    <xdr:to>
      <xdr:col>9</xdr:col>
      <xdr:colOff>402771</xdr:colOff>
      <xdr:row>12</xdr:row>
      <xdr:rowOff>176893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id="{2B1630A0-041E-4369-A1D3-6152111A2868}"/>
            </a:ext>
          </a:extLst>
        </xdr:cNvPr>
        <xdr:cNvCxnSpPr/>
      </xdr:nvCxnSpPr>
      <xdr:spPr>
        <a:xfrm flipV="1">
          <a:off x="7258050" y="22860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18</xdr:row>
      <xdr:rowOff>0</xdr:rowOff>
    </xdr:from>
    <xdr:to>
      <xdr:col>9</xdr:col>
      <xdr:colOff>431800</xdr:colOff>
      <xdr:row>18</xdr:row>
      <xdr:rowOff>176894</xdr:rowOff>
    </xdr:to>
    <xdr:cxnSp macro="">
      <xdr:nvCxnSpPr>
        <xdr:cNvPr id="6" name="Gerade Verbindung mit Pfeil 5">
          <a:extLst>
            <a:ext uri="{FF2B5EF4-FFF2-40B4-BE49-F238E27FC236}">
              <a16:creationId xmlns:a16="http://schemas.microsoft.com/office/drawing/2014/main" id="{A9E436BA-8A66-41DC-BACD-C29B6943E451}"/>
            </a:ext>
          </a:extLst>
        </xdr:cNvPr>
        <xdr:cNvCxnSpPr/>
      </xdr:nvCxnSpPr>
      <xdr:spPr>
        <a:xfrm flipV="1">
          <a:off x="7258050" y="3409950"/>
          <a:ext cx="431800" cy="17689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15</xdr:row>
      <xdr:rowOff>0</xdr:rowOff>
    </xdr:from>
    <xdr:to>
      <xdr:col>7</xdr:col>
      <xdr:colOff>402771</xdr:colOff>
      <xdr:row>15</xdr:row>
      <xdr:rowOff>176893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B42AE119-DDF6-4D80-ACD0-5F5BE9B53407}"/>
            </a:ext>
          </a:extLst>
        </xdr:cNvPr>
        <xdr:cNvCxnSpPr/>
      </xdr:nvCxnSpPr>
      <xdr:spPr>
        <a:xfrm flipV="1">
          <a:off x="6419850" y="2857500"/>
          <a:ext cx="107496" cy="16736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6804</xdr:colOff>
      <xdr:row>15</xdr:row>
      <xdr:rowOff>0</xdr:rowOff>
    </xdr:from>
    <xdr:to>
      <xdr:col>6</xdr:col>
      <xdr:colOff>6803</xdr:colOff>
      <xdr:row>16</xdr:row>
      <xdr:rowOff>6804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D0A5C85-D814-412B-83CB-967F4AAD804C}"/>
            </a:ext>
          </a:extLst>
        </xdr:cNvPr>
        <xdr:cNvCxnSpPr/>
      </xdr:nvCxnSpPr>
      <xdr:spPr>
        <a:xfrm>
          <a:off x="5474154" y="2857500"/>
          <a:ext cx="219074" cy="17825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18</xdr:row>
      <xdr:rowOff>0</xdr:rowOff>
    </xdr:from>
    <xdr:to>
      <xdr:col>8</xdr:col>
      <xdr:colOff>13607</xdr:colOff>
      <xdr:row>19</xdr:row>
      <xdr:rowOff>6804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0EEEEAB3-DC9F-4776-96C1-FC78F8DED097}"/>
            </a:ext>
          </a:extLst>
        </xdr:cNvPr>
        <xdr:cNvCxnSpPr/>
      </xdr:nvCxnSpPr>
      <xdr:spPr>
        <a:xfrm>
          <a:off x="6419850" y="3409950"/>
          <a:ext cx="118382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21</xdr:row>
      <xdr:rowOff>0</xdr:rowOff>
    </xdr:from>
    <xdr:to>
      <xdr:col>9</xdr:col>
      <xdr:colOff>435428</xdr:colOff>
      <xdr:row>22</xdr:row>
      <xdr:rowOff>6804</xdr:rowOff>
    </xdr:to>
    <xdr:cxnSp macro="">
      <xdr:nvCxnSpPr>
        <xdr:cNvPr id="10" name="Gerade Verbindung mit Pfeil 9">
          <a:extLst>
            <a:ext uri="{FF2B5EF4-FFF2-40B4-BE49-F238E27FC236}">
              <a16:creationId xmlns:a16="http://schemas.microsoft.com/office/drawing/2014/main" id="{7844057F-8C9B-4153-A663-3B27F5548CA2}"/>
            </a:ext>
          </a:extLst>
        </xdr:cNvPr>
        <xdr:cNvCxnSpPr/>
      </xdr:nvCxnSpPr>
      <xdr:spPr>
        <a:xfrm>
          <a:off x="7258050" y="3981450"/>
          <a:ext cx="435428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15</xdr:row>
      <xdr:rowOff>0</xdr:rowOff>
    </xdr:from>
    <xdr:to>
      <xdr:col>9</xdr:col>
      <xdr:colOff>435428</xdr:colOff>
      <xdr:row>16</xdr:row>
      <xdr:rowOff>6804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BDB24FEA-9CCB-4E40-809A-B2F5BA853986}"/>
            </a:ext>
          </a:extLst>
        </xdr:cNvPr>
        <xdr:cNvCxnSpPr/>
      </xdr:nvCxnSpPr>
      <xdr:spPr>
        <a:xfrm>
          <a:off x="7258050" y="2857500"/>
          <a:ext cx="435428" cy="17825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435428</xdr:colOff>
      <xdr:row>10</xdr:row>
      <xdr:rowOff>6804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D566D956-F336-4B5A-8045-0FCEF747CD69}"/>
            </a:ext>
          </a:extLst>
        </xdr:cNvPr>
        <xdr:cNvCxnSpPr/>
      </xdr:nvCxnSpPr>
      <xdr:spPr>
        <a:xfrm>
          <a:off x="7258050" y="1714500"/>
          <a:ext cx="435428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0</xdr:rowOff>
    </xdr:from>
    <xdr:to>
      <xdr:col>8</xdr:col>
      <xdr:colOff>13607</xdr:colOff>
      <xdr:row>13</xdr:row>
      <xdr:rowOff>6804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B2D08E11-5D2A-4430-8AC5-EAEB9B6DDD4D}"/>
            </a:ext>
          </a:extLst>
        </xdr:cNvPr>
        <xdr:cNvCxnSpPr/>
      </xdr:nvCxnSpPr>
      <xdr:spPr>
        <a:xfrm>
          <a:off x="6419850" y="2286000"/>
          <a:ext cx="118382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0</xdr:col>
      <xdr:colOff>1047750</xdr:colOff>
      <xdr:row>16</xdr:row>
      <xdr:rowOff>104774</xdr:rowOff>
    </xdr:from>
    <xdr:ext cx="648000" cy="204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08A33375-5544-4747-BF91-B425011A0B2E}"/>
                </a:ext>
              </a:extLst>
            </xdr:cNvPr>
            <xdr:cNvSpPr txBox="1"/>
          </xdr:nvSpPr>
          <xdr:spPr>
            <a:xfrm>
              <a:off x="1047750" y="3133724"/>
              <a:ext cx="648000" cy="20415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𝑢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 </m:t>
                    </m:r>
                    <m:sSup>
                      <m:sSup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e>
                      <m:sup>
                        <m:r>
                          <a:rPr lang="de-A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  <m:rad>
                          <m:radPr>
                            <m:degHide m:val="on"/>
                            <m:ctrlPr>
                              <a:rPr lang="de-A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lang="de-A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</m:rad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08A33375-5544-4747-BF91-B425011A0B2E}"/>
                </a:ext>
              </a:extLst>
            </xdr:cNvPr>
            <xdr:cNvSpPr txBox="1"/>
          </xdr:nvSpPr>
          <xdr:spPr>
            <a:xfrm>
              <a:off x="1047750" y="3133724"/>
              <a:ext cx="648000" cy="20415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𝑢= 𝑒^(</a:t>
              </a:r>
              <a:r>
                <a:rPr lang="de-A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𝜎√𝑡)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628650</xdr:colOff>
      <xdr:row>16</xdr:row>
      <xdr:rowOff>57150</xdr:rowOff>
    </xdr:from>
    <xdr:ext cx="184731" cy="264560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5E8E27EE-9489-4EDB-9E90-41EC56D3C686}"/>
            </a:ext>
          </a:extLst>
        </xdr:cNvPr>
        <xdr:cNvSpPr txBox="1"/>
      </xdr:nvSpPr>
      <xdr:spPr>
        <a:xfrm>
          <a:off x="3705225" y="308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0</xdr:col>
      <xdr:colOff>1095375</xdr:colOff>
      <xdr:row>18</xdr:row>
      <xdr:rowOff>95250</xdr:rowOff>
    </xdr:from>
    <xdr:ext cx="390525" cy="2589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3F0403BD-0FAC-417C-838E-0D466BD4DC08}"/>
                </a:ext>
              </a:extLst>
            </xdr:cNvPr>
            <xdr:cNvSpPr txBox="1"/>
          </xdr:nvSpPr>
          <xdr:spPr>
            <a:xfrm>
              <a:off x="1095375" y="3505200"/>
              <a:ext cx="390525" cy="2589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AT" sz="1100" b="0" i="1">
                      <a:latin typeface="Cambria Math" panose="02040503050406030204" pitchFamily="18" charset="0"/>
                    </a:rPr>
                    <m:t>𝑑</m:t>
                  </m:r>
                </m:oMath>
              </a14:m>
              <a:r>
                <a:rPr lang="de-DE" sz="1100"/>
                <a:t> = </a:t>
              </a:r>
              <a14:m>
                <m:oMath xmlns:m="http://schemas.openxmlformats.org/officeDocument/2006/math">
                  <m:f>
                    <m:fPr>
                      <m:ctrlPr>
                        <a:rPr lang="de-DE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de-AT" sz="1100" b="0" i="1">
                          <a:latin typeface="Cambria Math" panose="02040503050406030204" pitchFamily="18" charset="0"/>
                        </a:rPr>
                        <m:t>1</m:t>
                      </m:r>
                    </m:num>
                    <m:den>
                      <m:r>
                        <a:rPr lang="de-AT" sz="1100" b="0" i="1">
                          <a:latin typeface="Cambria Math" panose="02040503050406030204" pitchFamily="18" charset="0"/>
                        </a:rPr>
                        <m:t>𝑢</m:t>
                      </m:r>
                    </m:den>
                  </m:f>
                </m:oMath>
              </a14:m>
              <a:endParaRPr lang="de-DE" sz="1100"/>
            </a:p>
          </xdr:txBody>
        </xdr:sp>
      </mc:Choice>
      <mc:Fallback xmlns="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3F0403BD-0FAC-417C-838E-0D466BD4DC08}"/>
                </a:ext>
              </a:extLst>
            </xdr:cNvPr>
            <xdr:cNvSpPr txBox="1"/>
          </xdr:nvSpPr>
          <xdr:spPr>
            <a:xfrm>
              <a:off x="1095375" y="3505200"/>
              <a:ext cx="390525" cy="2589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AT" sz="1100" b="0" i="0">
                  <a:latin typeface="Cambria Math" panose="02040503050406030204" pitchFamily="18" charset="0"/>
                </a:rPr>
                <a:t>𝑑</a:t>
              </a:r>
              <a:r>
                <a:rPr lang="de-DE" sz="1100"/>
                <a:t> = </a:t>
              </a:r>
              <a:r>
                <a:rPr lang="de-AT" sz="1100" b="0" i="0">
                  <a:latin typeface="Cambria Math" panose="02040503050406030204" pitchFamily="18" charset="0"/>
                </a:rPr>
                <a:t>1</a:t>
              </a:r>
              <a:r>
                <a:rPr lang="de-DE" sz="1100" b="0" i="0">
                  <a:latin typeface="Cambria Math" panose="02040503050406030204" pitchFamily="18" charset="0"/>
                </a:rPr>
                <a:t>/</a:t>
              </a:r>
              <a:r>
                <a:rPr lang="de-AT" sz="1100" b="0" i="0">
                  <a:latin typeface="Cambria Math" panose="02040503050406030204" pitchFamily="18" charset="0"/>
                </a:rPr>
                <a:t>𝑢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11</xdr:col>
      <xdr:colOff>0</xdr:colOff>
      <xdr:row>3</xdr:row>
      <xdr:rowOff>0</xdr:rowOff>
    </xdr:from>
    <xdr:to>
      <xdr:col>11</xdr:col>
      <xdr:colOff>402771</xdr:colOff>
      <xdr:row>3</xdr:row>
      <xdr:rowOff>176893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42AE7E3D-E23D-4495-83D0-94367FBEB058}"/>
            </a:ext>
          </a:extLst>
        </xdr:cNvPr>
        <xdr:cNvCxnSpPr/>
      </xdr:nvCxnSpPr>
      <xdr:spPr>
        <a:xfrm flipV="1">
          <a:off x="8429625" y="5715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402771</xdr:colOff>
      <xdr:row>9</xdr:row>
      <xdr:rowOff>176893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FBD2451E-01D0-45D7-A9C2-FA2924267DB0}"/>
            </a:ext>
          </a:extLst>
        </xdr:cNvPr>
        <xdr:cNvCxnSpPr/>
      </xdr:nvCxnSpPr>
      <xdr:spPr>
        <a:xfrm flipV="1">
          <a:off x="8429625" y="171450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0</xdr:rowOff>
    </xdr:from>
    <xdr:to>
      <xdr:col>11</xdr:col>
      <xdr:colOff>402771</xdr:colOff>
      <xdr:row>15</xdr:row>
      <xdr:rowOff>176893</xdr:rowOff>
    </xdr:to>
    <xdr:cxnSp macro="">
      <xdr:nvCxnSpPr>
        <xdr:cNvPr id="19" name="Gerade Verbindung mit Pfeil 18">
          <a:extLst>
            <a:ext uri="{FF2B5EF4-FFF2-40B4-BE49-F238E27FC236}">
              <a16:creationId xmlns:a16="http://schemas.microsoft.com/office/drawing/2014/main" id="{7E6816E5-1393-4E0B-BCB9-C0FE1C6C4661}"/>
            </a:ext>
          </a:extLst>
        </xdr:cNvPr>
        <xdr:cNvCxnSpPr/>
      </xdr:nvCxnSpPr>
      <xdr:spPr>
        <a:xfrm flipV="1">
          <a:off x="8429625" y="2857500"/>
          <a:ext cx="402771" cy="16736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21</xdr:row>
      <xdr:rowOff>0</xdr:rowOff>
    </xdr:from>
    <xdr:to>
      <xdr:col>11</xdr:col>
      <xdr:colOff>402771</xdr:colOff>
      <xdr:row>21</xdr:row>
      <xdr:rowOff>176893</xdr:rowOff>
    </xdr:to>
    <xdr:cxnSp macro="">
      <xdr:nvCxnSpPr>
        <xdr:cNvPr id="20" name="Gerade Verbindung mit Pfeil 19">
          <a:extLst>
            <a:ext uri="{FF2B5EF4-FFF2-40B4-BE49-F238E27FC236}">
              <a16:creationId xmlns:a16="http://schemas.microsoft.com/office/drawing/2014/main" id="{DDE679EA-A907-4047-B0D9-DE32733EA45D}"/>
            </a:ext>
          </a:extLst>
        </xdr:cNvPr>
        <xdr:cNvCxnSpPr/>
      </xdr:nvCxnSpPr>
      <xdr:spPr>
        <a:xfrm flipV="1">
          <a:off x="8429625" y="3981450"/>
          <a:ext cx="402771" cy="1768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432707</xdr:colOff>
      <xdr:row>7</xdr:row>
      <xdr:rowOff>6804</xdr:rowOff>
    </xdr:to>
    <xdr:cxnSp macro="">
      <xdr:nvCxnSpPr>
        <xdr:cNvPr id="21" name="Gerade Verbindung mit Pfeil 20">
          <a:extLst>
            <a:ext uri="{FF2B5EF4-FFF2-40B4-BE49-F238E27FC236}">
              <a16:creationId xmlns:a16="http://schemas.microsoft.com/office/drawing/2014/main" id="{7C32E8E7-4DE2-4944-8A8E-A9871D24B529}"/>
            </a:ext>
          </a:extLst>
        </xdr:cNvPr>
        <xdr:cNvCxnSpPr/>
      </xdr:nvCxnSpPr>
      <xdr:spPr>
        <a:xfrm>
          <a:off x="8429625" y="1143000"/>
          <a:ext cx="423182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0</xdr:rowOff>
    </xdr:from>
    <xdr:to>
      <xdr:col>11</xdr:col>
      <xdr:colOff>432707</xdr:colOff>
      <xdr:row>13</xdr:row>
      <xdr:rowOff>6804</xdr:rowOff>
    </xdr:to>
    <xdr:cxnSp macro="">
      <xdr:nvCxnSpPr>
        <xdr:cNvPr id="22" name="Gerade Verbindung mit Pfeil 21">
          <a:extLst>
            <a:ext uri="{FF2B5EF4-FFF2-40B4-BE49-F238E27FC236}">
              <a16:creationId xmlns:a16="http://schemas.microsoft.com/office/drawing/2014/main" id="{5DDE8EF7-5ABB-4535-92C2-D13DA931F525}"/>
            </a:ext>
          </a:extLst>
        </xdr:cNvPr>
        <xdr:cNvCxnSpPr/>
      </xdr:nvCxnSpPr>
      <xdr:spPr>
        <a:xfrm>
          <a:off x="8429625" y="2286000"/>
          <a:ext cx="423182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432707</xdr:colOff>
      <xdr:row>19</xdr:row>
      <xdr:rowOff>6804</xdr:rowOff>
    </xdr:to>
    <xdr:cxnSp macro="">
      <xdr:nvCxnSpPr>
        <xdr:cNvPr id="23" name="Gerade Verbindung mit Pfeil 22">
          <a:extLst>
            <a:ext uri="{FF2B5EF4-FFF2-40B4-BE49-F238E27FC236}">
              <a16:creationId xmlns:a16="http://schemas.microsoft.com/office/drawing/2014/main" id="{1AA6BB26-9DEA-4BA7-B52D-8F0A4A421DBF}"/>
            </a:ext>
          </a:extLst>
        </xdr:cNvPr>
        <xdr:cNvCxnSpPr/>
      </xdr:nvCxnSpPr>
      <xdr:spPr>
        <a:xfrm>
          <a:off x="8429625" y="3409950"/>
          <a:ext cx="423182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432707</xdr:colOff>
      <xdr:row>25</xdr:row>
      <xdr:rowOff>6804</xdr:rowOff>
    </xdr:to>
    <xdr:cxnSp macro="">
      <xdr:nvCxnSpPr>
        <xdr:cNvPr id="24" name="Gerade Verbindung mit Pfeil 23">
          <a:extLst>
            <a:ext uri="{FF2B5EF4-FFF2-40B4-BE49-F238E27FC236}">
              <a16:creationId xmlns:a16="http://schemas.microsoft.com/office/drawing/2014/main" id="{DF285E9B-DE3B-4CB1-923B-B8FC5BEB06A6}"/>
            </a:ext>
          </a:extLst>
        </xdr:cNvPr>
        <xdr:cNvCxnSpPr/>
      </xdr:nvCxnSpPr>
      <xdr:spPr>
        <a:xfrm>
          <a:off x="8429625" y="4552950"/>
          <a:ext cx="423182" cy="19730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0</xdr:col>
      <xdr:colOff>257175</xdr:colOff>
      <xdr:row>22</xdr:row>
      <xdr:rowOff>0</xdr:rowOff>
    </xdr:from>
    <xdr:ext cx="935769" cy="3365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07B69280-E37B-49A3-BDEF-4675C58FD66E}"/>
                </a:ext>
              </a:extLst>
            </xdr:cNvPr>
            <xdr:cNvSpPr txBox="1"/>
          </xdr:nvSpPr>
          <xdr:spPr>
            <a:xfrm>
              <a:off x="257175" y="4171950"/>
              <a:ext cx="935769" cy="3365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𝑃𝑢𝑝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de-AT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de-AT" sz="1100" b="0" i="1">
                                <a:latin typeface="Cambria Math" panose="02040503050406030204" pitchFamily="18" charset="0"/>
                              </a:rPr>
                              <m:t>𝑒</m:t>
                            </m:r>
                          </m:e>
                          <m:sup>
                            <m:r>
                              <a:rPr lang="de-AT" sz="1100" b="0" i="1">
                                <a:latin typeface="Cambria Math" panose="02040503050406030204" pitchFamily="18" charset="0"/>
                              </a:rPr>
                              <m:t>𝑟𝑡</m:t>
                            </m:r>
                          </m:sup>
                        </m:sSup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num>
                      <m:den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𝑢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07B69280-E37B-49A3-BDEF-4675C58FD66E}"/>
                </a:ext>
              </a:extLst>
            </xdr:cNvPr>
            <xdr:cNvSpPr txBox="1"/>
          </xdr:nvSpPr>
          <xdr:spPr>
            <a:xfrm>
              <a:off x="257175" y="4171950"/>
              <a:ext cx="935769" cy="3365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𝑃𝑢𝑝=  (𝑒^𝑟𝑡−𝑑)/(𝑢−𝑑)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0</xdr:col>
      <xdr:colOff>257175</xdr:colOff>
      <xdr:row>24</xdr:row>
      <xdr:rowOff>104775</xdr:rowOff>
    </xdr:from>
    <xdr:ext cx="96321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C405DD01-AF09-4E92-B7CD-965B3AFA89A7}"/>
                </a:ext>
              </a:extLst>
            </xdr:cNvPr>
            <xdr:cNvSpPr txBox="1"/>
          </xdr:nvSpPr>
          <xdr:spPr>
            <a:xfrm>
              <a:off x="257175" y="4657725"/>
              <a:ext cx="9632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𝑃𝑑𝑛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=1−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𝑃𝑢𝑝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C405DD01-AF09-4E92-B7CD-965B3AFA89A7}"/>
                </a:ext>
              </a:extLst>
            </xdr:cNvPr>
            <xdr:cNvSpPr txBox="1"/>
          </xdr:nvSpPr>
          <xdr:spPr>
            <a:xfrm>
              <a:off x="257175" y="4657725"/>
              <a:ext cx="96321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𝑃𝑑𝑛=1−𝑃𝑢𝑝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0</xdr:col>
      <xdr:colOff>285750</xdr:colOff>
      <xdr:row>28</xdr:row>
      <xdr:rowOff>104775</xdr:rowOff>
    </xdr:from>
    <xdr:ext cx="639919" cy="1732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50761708-5EE4-4EFE-9C08-452638FC8AA4}"/>
                </a:ext>
              </a:extLst>
            </xdr:cNvPr>
            <xdr:cNvSpPr txBox="1"/>
          </xdr:nvSpPr>
          <xdr:spPr>
            <a:xfrm>
              <a:off x="285750" y="5419725"/>
              <a:ext cx="639919" cy="1732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𝑑𝑓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e>
                      <m:sup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𝑟𝑡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50761708-5EE4-4EFE-9C08-452638FC8AA4}"/>
                </a:ext>
              </a:extLst>
            </xdr:cNvPr>
            <xdr:cNvSpPr txBox="1"/>
          </xdr:nvSpPr>
          <xdr:spPr>
            <a:xfrm>
              <a:off x="285750" y="5419725"/>
              <a:ext cx="639919" cy="1732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𝑑𝑓=𝑒^(−𝑟𝑡)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5</xdr:col>
      <xdr:colOff>7938</xdr:colOff>
      <xdr:row>16</xdr:row>
      <xdr:rowOff>0</xdr:rowOff>
    </xdr:from>
    <xdr:to>
      <xdr:col>5</xdr:col>
      <xdr:colOff>7939</xdr:colOff>
      <xdr:row>28</xdr:row>
      <xdr:rowOff>0</xdr:rowOff>
    </xdr:to>
    <xdr:cxnSp macro="">
      <xdr:nvCxnSpPr>
        <xdr:cNvPr id="28" name="Gerade Verbindung mit Pfeil 27">
          <a:extLst>
            <a:ext uri="{FF2B5EF4-FFF2-40B4-BE49-F238E27FC236}">
              <a16:creationId xmlns:a16="http://schemas.microsoft.com/office/drawing/2014/main" id="{52C8C3C0-0FAA-4923-8C87-3029B833DB30}"/>
            </a:ext>
          </a:extLst>
        </xdr:cNvPr>
        <xdr:cNvCxnSpPr/>
      </xdr:nvCxnSpPr>
      <xdr:spPr>
        <a:xfrm flipH="1">
          <a:off x="5475288" y="3028950"/>
          <a:ext cx="1" cy="22860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19</xdr:row>
      <xdr:rowOff>0</xdr:rowOff>
    </xdr:from>
    <xdr:to>
      <xdr:col>7</xdr:col>
      <xdr:colOff>0</xdr:colOff>
      <xdr:row>28</xdr:row>
      <xdr:rowOff>15875</xdr:rowOff>
    </xdr:to>
    <xdr:cxnSp macro="">
      <xdr:nvCxnSpPr>
        <xdr:cNvPr id="29" name="Gerade Verbindung mit Pfeil 28">
          <a:extLst>
            <a:ext uri="{FF2B5EF4-FFF2-40B4-BE49-F238E27FC236}">
              <a16:creationId xmlns:a16="http://schemas.microsoft.com/office/drawing/2014/main" id="{310E1BBC-1238-4EEB-9B55-21D5B8CD03B7}"/>
            </a:ext>
          </a:extLst>
        </xdr:cNvPr>
        <xdr:cNvCxnSpPr/>
      </xdr:nvCxnSpPr>
      <xdr:spPr>
        <a:xfrm>
          <a:off x="6419850" y="3600450"/>
          <a:ext cx="0" cy="17303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22</xdr:row>
      <xdr:rowOff>7938</xdr:rowOff>
    </xdr:from>
    <xdr:to>
      <xdr:col>9</xdr:col>
      <xdr:colOff>1</xdr:colOff>
      <xdr:row>28</xdr:row>
      <xdr:rowOff>7938</xdr:rowOff>
    </xdr:to>
    <xdr:cxnSp macro="">
      <xdr:nvCxnSpPr>
        <xdr:cNvPr id="30" name="Gerade Verbindung mit Pfeil 29">
          <a:extLst>
            <a:ext uri="{FF2B5EF4-FFF2-40B4-BE49-F238E27FC236}">
              <a16:creationId xmlns:a16="http://schemas.microsoft.com/office/drawing/2014/main" id="{1FE32911-8D90-4A92-B75D-D0DD4E4A2A21}"/>
            </a:ext>
          </a:extLst>
        </xdr:cNvPr>
        <xdr:cNvCxnSpPr/>
      </xdr:nvCxnSpPr>
      <xdr:spPr>
        <a:xfrm flipH="1">
          <a:off x="7258050" y="4179888"/>
          <a:ext cx="1" cy="11430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25</xdr:row>
      <xdr:rowOff>15875</xdr:rowOff>
    </xdr:from>
    <xdr:to>
      <xdr:col>11</xdr:col>
      <xdr:colOff>2</xdr:colOff>
      <xdr:row>28</xdr:row>
      <xdr:rowOff>7938</xdr:rowOff>
    </xdr:to>
    <xdr:cxnSp macro="">
      <xdr:nvCxnSpPr>
        <xdr:cNvPr id="31" name="Gerade Verbindung mit Pfeil 30">
          <a:extLst>
            <a:ext uri="{FF2B5EF4-FFF2-40B4-BE49-F238E27FC236}">
              <a16:creationId xmlns:a16="http://schemas.microsoft.com/office/drawing/2014/main" id="{B8674ED7-730E-4E14-ABD4-79994D711EB2}"/>
            </a:ext>
          </a:extLst>
        </xdr:cNvPr>
        <xdr:cNvCxnSpPr/>
      </xdr:nvCxnSpPr>
      <xdr:spPr>
        <a:xfrm flipH="1">
          <a:off x="8429625" y="4759325"/>
          <a:ext cx="2" cy="56356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754063</xdr:colOff>
      <xdr:row>27</xdr:row>
      <xdr:rowOff>0</xdr:rowOff>
    </xdr:from>
    <xdr:to>
      <xdr:col>13</xdr:col>
      <xdr:colOff>2</xdr:colOff>
      <xdr:row>28</xdr:row>
      <xdr:rowOff>7938</xdr:rowOff>
    </xdr:to>
    <xdr:cxnSp macro="">
      <xdr:nvCxnSpPr>
        <xdr:cNvPr id="32" name="Gerade Verbindung mit Pfeil 31">
          <a:extLst>
            <a:ext uri="{FF2B5EF4-FFF2-40B4-BE49-F238E27FC236}">
              <a16:creationId xmlns:a16="http://schemas.microsoft.com/office/drawing/2014/main" id="{42FBC416-1953-43FE-9E49-3EA5C36CFA02}"/>
            </a:ext>
          </a:extLst>
        </xdr:cNvPr>
        <xdr:cNvCxnSpPr/>
      </xdr:nvCxnSpPr>
      <xdr:spPr>
        <a:xfrm flipH="1">
          <a:off x="9602788" y="5124450"/>
          <a:ext cx="7939" cy="1984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7938</xdr:colOff>
      <xdr:row>30</xdr:row>
      <xdr:rowOff>0</xdr:rowOff>
    </xdr:from>
    <xdr:to>
      <xdr:col>13</xdr:col>
      <xdr:colOff>0</xdr:colOff>
      <xdr:row>30</xdr:row>
      <xdr:rowOff>0</xdr:rowOff>
    </xdr:to>
    <xdr:cxnSp macro="">
      <xdr:nvCxnSpPr>
        <xdr:cNvPr id="33" name="Gerade Verbindung mit Pfeil 32">
          <a:extLst>
            <a:ext uri="{FF2B5EF4-FFF2-40B4-BE49-F238E27FC236}">
              <a16:creationId xmlns:a16="http://schemas.microsoft.com/office/drawing/2014/main" id="{126493C6-4F5C-4BE8-B270-5B7B9E8F939D}"/>
            </a:ext>
          </a:extLst>
        </xdr:cNvPr>
        <xdr:cNvCxnSpPr/>
      </xdr:nvCxnSpPr>
      <xdr:spPr>
        <a:xfrm>
          <a:off x="5475288" y="5695950"/>
          <a:ext cx="4135437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4</xdr:col>
      <xdr:colOff>603251</xdr:colOff>
      <xdr:row>28</xdr:row>
      <xdr:rowOff>55562</xdr:rowOff>
    </xdr:from>
    <xdr:ext cx="303416" cy="264560"/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id="{A142531A-0378-4D36-8AB4-1C0EE30BA288}"/>
            </a:ext>
          </a:extLst>
        </xdr:cNvPr>
        <xdr:cNvSpPr txBox="1"/>
      </xdr:nvSpPr>
      <xdr:spPr>
        <a:xfrm>
          <a:off x="5203826" y="5370512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t0</a:t>
          </a:r>
        </a:p>
      </xdr:txBody>
    </xdr:sp>
    <xdr:clientData/>
  </xdr:oneCellAnchor>
  <xdr:oneCellAnchor>
    <xdr:from>
      <xdr:col>8</xdr:col>
      <xdr:colOff>587375</xdr:colOff>
      <xdr:row>28</xdr:row>
      <xdr:rowOff>55563</xdr:rowOff>
    </xdr:from>
    <xdr:ext cx="303416" cy="264560"/>
    <xdr:sp macro="" textlink="">
      <xdr:nvSpPr>
        <xdr:cNvPr id="35" name="Textfeld 34">
          <a:extLst>
            <a:ext uri="{FF2B5EF4-FFF2-40B4-BE49-F238E27FC236}">
              <a16:creationId xmlns:a16="http://schemas.microsoft.com/office/drawing/2014/main" id="{26045E9A-8AA3-4AC8-A485-CACFE9C28FC5}"/>
            </a:ext>
          </a:extLst>
        </xdr:cNvPr>
        <xdr:cNvSpPr txBox="1"/>
      </xdr:nvSpPr>
      <xdr:spPr>
        <a:xfrm>
          <a:off x="7112000" y="5370513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t2</a:t>
          </a:r>
        </a:p>
      </xdr:txBody>
    </xdr:sp>
    <xdr:clientData/>
  </xdr:oneCellAnchor>
  <xdr:oneCellAnchor>
    <xdr:from>
      <xdr:col>6</xdr:col>
      <xdr:colOff>587375</xdr:colOff>
      <xdr:row>28</xdr:row>
      <xdr:rowOff>39687</xdr:rowOff>
    </xdr:from>
    <xdr:ext cx="303416" cy="264560"/>
    <xdr:sp macro="" textlink="">
      <xdr:nvSpPr>
        <xdr:cNvPr id="36" name="Textfeld 35">
          <a:extLst>
            <a:ext uri="{FF2B5EF4-FFF2-40B4-BE49-F238E27FC236}">
              <a16:creationId xmlns:a16="http://schemas.microsoft.com/office/drawing/2014/main" id="{92F81F31-2DD2-4D7F-9BE7-DCFE88EB986D}"/>
            </a:ext>
          </a:extLst>
        </xdr:cNvPr>
        <xdr:cNvSpPr txBox="1"/>
      </xdr:nvSpPr>
      <xdr:spPr>
        <a:xfrm>
          <a:off x="6273800" y="5354637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t1</a:t>
          </a:r>
        </a:p>
      </xdr:txBody>
    </xdr:sp>
    <xdr:clientData/>
  </xdr:oneCellAnchor>
  <xdr:oneCellAnchor>
    <xdr:from>
      <xdr:col>10</xdr:col>
      <xdr:colOff>587375</xdr:colOff>
      <xdr:row>28</xdr:row>
      <xdr:rowOff>55563</xdr:rowOff>
    </xdr:from>
    <xdr:ext cx="303416" cy="264560"/>
    <xdr:sp macro="" textlink="">
      <xdr:nvSpPr>
        <xdr:cNvPr id="37" name="Textfeld 36">
          <a:extLst>
            <a:ext uri="{FF2B5EF4-FFF2-40B4-BE49-F238E27FC236}">
              <a16:creationId xmlns:a16="http://schemas.microsoft.com/office/drawing/2014/main" id="{DA5DD1D0-6C2E-4BBF-AC0C-9344BAB99455}"/>
            </a:ext>
          </a:extLst>
        </xdr:cNvPr>
        <xdr:cNvSpPr txBox="1"/>
      </xdr:nvSpPr>
      <xdr:spPr>
        <a:xfrm>
          <a:off x="8283575" y="5370513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t3</a:t>
          </a:r>
        </a:p>
      </xdr:txBody>
    </xdr:sp>
    <xdr:clientData/>
  </xdr:oneCellAnchor>
  <xdr:oneCellAnchor>
    <xdr:from>
      <xdr:col>12</xdr:col>
      <xdr:colOff>579438</xdr:colOff>
      <xdr:row>28</xdr:row>
      <xdr:rowOff>39688</xdr:rowOff>
    </xdr:from>
    <xdr:ext cx="303416" cy="264560"/>
    <xdr:sp macro="" textlink="">
      <xdr:nvSpPr>
        <xdr:cNvPr id="38" name="Textfeld 37">
          <a:extLst>
            <a:ext uri="{FF2B5EF4-FFF2-40B4-BE49-F238E27FC236}">
              <a16:creationId xmlns:a16="http://schemas.microsoft.com/office/drawing/2014/main" id="{D0DF441D-66A7-4476-8FAA-F84EDCD9BF97}"/>
            </a:ext>
          </a:extLst>
        </xdr:cNvPr>
        <xdr:cNvSpPr txBox="1"/>
      </xdr:nvSpPr>
      <xdr:spPr>
        <a:xfrm>
          <a:off x="9428163" y="5354638"/>
          <a:ext cx="3034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t4</a:t>
          </a:r>
        </a:p>
      </xdr:txBody>
    </xdr:sp>
    <xdr:clientData/>
  </xdr:oneCellAnchor>
  <xdr:oneCellAnchor>
    <xdr:from>
      <xdr:col>8</xdr:col>
      <xdr:colOff>182563</xdr:colOff>
      <xdr:row>29</xdr:row>
      <xdr:rowOff>166688</xdr:rowOff>
    </xdr:from>
    <xdr:ext cx="1210075" cy="264560"/>
    <xdr:sp macro="" textlink="">
      <xdr:nvSpPr>
        <xdr:cNvPr id="39" name="Textfeld 38">
          <a:extLst>
            <a:ext uri="{FF2B5EF4-FFF2-40B4-BE49-F238E27FC236}">
              <a16:creationId xmlns:a16="http://schemas.microsoft.com/office/drawing/2014/main" id="{771F3A03-A860-4817-802E-ACEDBDABCB8F}"/>
            </a:ext>
          </a:extLst>
        </xdr:cNvPr>
        <xdr:cNvSpPr txBox="1"/>
      </xdr:nvSpPr>
      <xdr:spPr>
        <a:xfrm>
          <a:off x="6707188" y="5672138"/>
          <a:ext cx="12100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T=0,252</a:t>
          </a:r>
          <a:r>
            <a:rPr lang="de-DE" sz="1100" baseline="0"/>
            <a:t> (92 Tage)</a:t>
          </a:r>
          <a:endParaRPr lang="de-DE" sz="1100"/>
        </a:p>
      </xdr:txBody>
    </xdr:sp>
    <xdr:clientData/>
  </xdr:oneCellAnchor>
  <xdr:oneCellAnchor>
    <xdr:from>
      <xdr:col>5</xdr:col>
      <xdr:colOff>277813</xdr:colOff>
      <xdr:row>23</xdr:row>
      <xdr:rowOff>150813</xdr:rowOff>
    </xdr:from>
    <xdr:ext cx="623376" cy="261938"/>
    <xdr:sp macro="" textlink="">
      <xdr:nvSpPr>
        <xdr:cNvPr id="40" name="Textfeld 39">
          <a:extLst>
            <a:ext uri="{FF2B5EF4-FFF2-40B4-BE49-F238E27FC236}">
              <a16:creationId xmlns:a16="http://schemas.microsoft.com/office/drawing/2014/main" id="{98DED62C-AD91-42BB-B7F2-7F0709140B41}"/>
            </a:ext>
          </a:extLst>
        </xdr:cNvPr>
        <xdr:cNvSpPr txBox="1"/>
      </xdr:nvSpPr>
      <xdr:spPr>
        <a:xfrm>
          <a:off x="5688013" y="4513263"/>
          <a:ext cx="623376" cy="2619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de-DE" sz="1100"/>
            <a:t>t=0,063</a:t>
          </a:r>
        </a:p>
      </xdr:txBody>
    </xdr:sp>
    <xdr:clientData/>
  </xdr:oneCellAnchor>
  <xdr:oneCellAnchor>
    <xdr:from>
      <xdr:col>5</xdr:col>
      <xdr:colOff>238125</xdr:colOff>
      <xdr:row>24</xdr:row>
      <xdr:rowOff>119063</xdr:rowOff>
    </xdr:from>
    <xdr:ext cx="623376" cy="261938"/>
    <xdr:sp macro="" textlink="">
      <xdr:nvSpPr>
        <xdr:cNvPr id="41" name="Textfeld 40">
          <a:extLst>
            <a:ext uri="{FF2B5EF4-FFF2-40B4-BE49-F238E27FC236}">
              <a16:creationId xmlns:a16="http://schemas.microsoft.com/office/drawing/2014/main" id="{148B0FF5-BE13-47E6-AD5E-9752F351EF85}"/>
            </a:ext>
          </a:extLst>
        </xdr:cNvPr>
        <xdr:cNvSpPr txBox="1"/>
      </xdr:nvSpPr>
      <xdr:spPr>
        <a:xfrm>
          <a:off x="5686425" y="4672013"/>
          <a:ext cx="623376" cy="2619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de-DE" sz="1100"/>
            <a:t>(23</a:t>
          </a:r>
          <a:r>
            <a:rPr lang="de-DE" sz="1100" baseline="0"/>
            <a:t> Tage)</a:t>
          </a:r>
          <a:endParaRPr lang="de-DE" sz="1100"/>
        </a:p>
      </xdr:txBody>
    </xdr:sp>
    <xdr:clientData/>
  </xdr:oneCellAnchor>
  <xdr:twoCellAnchor>
    <xdr:from>
      <xdr:col>6</xdr:col>
      <xdr:colOff>444500</xdr:colOff>
      <xdr:row>25</xdr:row>
      <xdr:rowOff>7937</xdr:rowOff>
    </xdr:from>
    <xdr:to>
      <xdr:col>6</xdr:col>
      <xdr:colOff>714375</xdr:colOff>
      <xdr:row>25</xdr:row>
      <xdr:rowOff>7937</xdr:rowOff>
    </xdr:to>
    <xdr:cxnSp macro="">
      <xdr:nvCxnSpPr>
        <xdr:cNvPr id="42" name="Gerade Verbindung mit Pfeil 41">
          <a:extLst>
            <a:ext uri="{FF2B5EF4-FFF2-40B4-BE49-F238E27FC236}">
              <a16:creationId xmlns:a16="http://schemas.microsoft.com/office/drawing/2014/main" id="{5225ABD7-6FA8-4B21-8C55-E9E441605B7D}"/>
            </a:ext>
          </a:extLst>
        </xdr:cNvPr>
        <xdr:cNvCxnSpPr/>
      </xdr:nvCxnSpPr>
      <xdr:spPr>
        <a:xfrm>
          <a:off x="6130925" y="4751387"/>
          <a:ext cx="2698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7938</xdr:colOff>
      <xdr:row>25</xdr:row>
      <xdr:rowOff>0</xdr:rowOff>
    </xdr:from>
    <xdr:to>
      <xdr:col>5</xdr:col>
      <xdr:colOff>277813</xdr:colOff>
      <xdr:row>25</xdr:row>
      <xdr:rowOff>0</xdr:rowOff>
    </xdr:to>
    <xdr:cxnSp macro="">
      <xdr:nvCxnSpPr>
        <xdr:cNvPr id="43" name="Gerade Verbindung mit Pfeil 42">
          <a:extLst>
            <a:ext uri="{FF2B5EF4-FFF2-40B4-BE49-F238E27FC236}">
              <a16:creationId xmlns:a16="http://schemas.microsoft.com/office/drawing/2014/main" id="{2FB028C8-8CE0-47BA-873D-0B6E86165717}"/>
            </a:ext>
          </a:extLst>
        </xdr:cNvPr>
        <xdr:cNvCxnSpPr/>
      </xdr:nvCxnSpPr>
      <xdr:spPr>
        <a:xfrm flipH="1" flipV="1">
          <a:off x="5475288" y="4743450"/>
          <a:ext cx="2127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66675</xdr:colOff>
      <xdr:row>32</xdr:row>
      <xdr:rowOff>104775</xdr:rowOff>
    </xdr:from>
    <xdr:ext cx="279121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4" name="Textfeld 43">
              <a:extLst>
                <a:ext uri="{FF2B5EF4-FFF2-40B4-BE49-F238E27FC236}">
                  <a16:creationId xmlns:a16="http://schemas.microsoft.com/office/drawing/2014/main" id="{55214831-138B-428B-808F-7E3DA95A3ACD}"/>
                </a:ext>
              </a:extLst>
            </xdr:cNvPr>
            <xdr:cNvSpPr txBox="1"/>
          </xdr:nvSpPr>
          <xdr:spPr>
            <a:xfrm>
              <a:off x="66675" y="6181725"/>
              <a:ext cx="279121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𝐸𝑡𝑛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𝐸𝑢𝑝</m:t>
                        </m:r>
                        <m:d>
                          <m:dPr>
                            <m:ctrlPr>
                              <a:rPr lang="de-AT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de-AT" sz="1100" b="0" i="1">
                                <a:latin typeface="Cambria Math" panose="02040503050406030204" pitchFamily="18" charset="0"/>
                              </a:rPr>
                              <m:t>𝑡𝑛</m:t>
                            </m:r>
                          </m:e>
                        </m:d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𝑃𝑢𝑝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𝐸𝑑𝑛</m:t>
                        </m:r>
                        <m:d>
                          <m:dPr>
                            <m:ctrlPr>
                              <a:rPr lang="de-AT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de-AT" sz="1100" b="0" i="1">
                                <a:latin typeface="Cambria Math" panose="02040503050406030204" pitchFamily="18" charset="0"/>
                              </a:rPr>
                              <m:t>𝑡𝑛</m:t>
                            </m:r>
                          </m:e>
                        </m:d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𝑝𝑑𝑛</m:t>
                        </m:r>
                      </m:e>
                    </m:d>
                    <m:r>
                      <a:rPr lang="de-AT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𝑑𝑓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4" name="Textfeld 43">
              <a:extLst>
                <a:ext uri="{FF2B5EF4-FFF2-40B4-BE49-F238E27FC236}">
                  <a16:creationId xmlns:a16="http://schemas.microsoft.com/office/drawing/2014/main" id="{55214831-138B-428B-808F-7E3DA95A3ACD}"/>
                </a:ext>
              </a:extLst>
            </xdr:cNvPr>
            <xdr:cNvSpPr txBox="1"/>
          </xdr:nvSpPr>
          <xdr:spPr>
            <a:xfrm>
              <a:off x="66675" y="6181725"/>
              <a:ext cx="279121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𝐸𝑡𝑛=(𝐸𝑢𝑝(𝑡𝑛)∗𝑃𝑢𝑝+𝐸𝑑𝑛(𝑡𝑛)∗𝑝𝑑𝑛)∗𝑑𝑓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14</xdr:row>
      <xdr:rowOff>47625</xdr:rowOff>
    </xdr:from>
    <xdr:to>
      <xdr:col>1</xdr:col>
      <xdr:colOff>361950</xdr:colOff>
      <xdr:row>17</xdr:row>
      <xdr:rowOff>19050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75D7C4E-2B4D-4C3B-BCF0-F788648B1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714625"/>
          <a:ext cx="163830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666750</xdr:colOff>
      <xdr:row>18</xdr:row>
      <xdr:rowOff>76200</xdr:rowOff>
    </xdr:from>
    <xdr:to>
      <xdr:col>0</xdr:col>
      <xdr:colOff>1724025</xdr:colOff>
      <xdr:row>19</xdr:row>
      <xdr:rowOff>114300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BCFC8C3-8B45-4AA2-AAAA-884FB3057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3505200"/>
          <a:ext cx="105727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419100</xdr:colOff>
      <xdr:row>21</xdr:row>
      <xdr:rowOff>114300</xdr:rowOff>
    </xdr:from>
    <xdr:to>
      <xdr:col>1</xdr:col>
      <xdr:colOff>647700</xdr:colOff>
      <xdr:row>22</xdr:row>
      <xdr:rowOff>133350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E17377A-C6D5-4636-BC4A-4E497BCE6D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114800"/>
          <a:ext cx="219075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28575</xdr:colOff>
      <xdr:row>12</xdr:row>
      <xdr:rowOff>9525</xdr:rowOff>
    </xdr:from>
    <xdr:ext cx="639919" cy="1732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AC13E897-0087-49E0-9BE7-BB09498C240D}"/>
                </a:ext>
              </a:extLst>
            </xdr:cNvPr>
            <xdr:cNvSpPr txBox="1"/>
          </xdr:nvSpPr>
          <xdr:spPr>
            <a:xfrm>
              <a:off x="28575" y="2295525"/>
              <a:ext cx="639919" cy="1732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𝑑𝑓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e>
                      <m:sup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𝑟𝑡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AC13E897-0087-49E0-9BE7-BB09498C240D}"/>
                </a:ext>
              </a:extLst>
            </xdr:cNvPr>
            <xdr:cNvSpPr txBox="1"/>
          </xdr:nvSpPr>
          <xdr:spPr>
            <a:xfrm>
              <a:off x="28575" y="2295525"/>
              <a:ext cx="639919" cy="1732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𝑑𝑓=𝑒^(−𝑟𝑡)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0</xdr:col>
      <xdr:colOff>95250</xdr:colOff>
      <xdr:row>11</xdr:row>
      <xdr:rowOff>19050</xdr:rowOff>
    </xdr:from>
    <xdr:ext cx="145693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AB396FED-5211-4CB3-A3E9-8610F620D67D}"/>
                </a:ext>
              </a:extLst>
            </xdr:cNvPr>
            <xdr:cNvSpPr txBox="1"/>
          </xdr:nvSpPr>
          <xdr:spPr>
            <a:xfrm>
              <a:off x="95250" y="2114550"/>
              <a:ext cx="14569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𝑇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𝑅𝑒𝑠𝑡𝑙𝑎𝑢𝑓𝑧𝑒𝑖𝑡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𝐽𝑎h𝑟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AB396FED-5211-4CB3-A3E9-8610F620D67D}"/>
                </a:ext>
              </a:extLst>
            </xdr:cNvPr>
            <xdr:cNvSpPr txBox="1"/>
          </xdr:nvSpPr>
          <xdr:spPr>
            <a:xfrm>
              <a:off x="95250" y="2114550"/>
              <a:ext cx="14569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𝑇=𝑅𝑒𝑠𝑡𝑙𝑎𝑢𝑓𝑧𝑒𝑖𝑡/𝐽𝑎ℎ𝑟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342900</xdr:colOff>
      <xdr:row>15</xdr:row>
      <xdr:rowOff>9525</xdr:rowOff>
    </xdr:from>
    <xdr:ext cx="33631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feld 6">
              <a:extLst>
                <a:ext uri="{FF2B5EF4-FFF2-40B4-BE49-F238E27FC236}">
                  <a16:creationId xmlns:a16="http://schemas.microsoft.com/office/drawing/2014/main" id="{81A52DFB-8A73-474F-85FE-E642821BA84A}"/>
                </a:ext>
              </a:extLst>
            </xdr:cNvPr>
            <xdr:cNvSpPr txBox="1"/>
          </xdr:nvSpPr>
          <xdr:spPr>
            <a:xfrm>
              <a:off x="3476625" y="2867025"/>
              <a:ext cx="33631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de-AT" sz="1100" b="0" i="1" baseline="0">
                        <a:latin typeface="Cambria Math" panose="02040503050406030204" pitchFamily="18" charset="0"/>
                      </a:rPr>
                      <m:t>1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7" name="Textfeld 6">
              <a:extLst>
                <a:ext uri="{FF2B5EF4-FFF2-40B4-BE49-F238E27FC236}">
                  <a16:creationId xmlns:a16="http://schemas.microsoft.com/office/drawing/2014/main" id="{81A52DFB-8A73-474F-85FE-E642821BA84A}"/>
                </a:ext>
              </a:extLst>
            </xdr:cNvPr>
            <xdr:cNvSpPr txBox="1"/>
          </xdr:nvSpPr>
          <xdr:spPr>
            <a:xfrm>
              <a:off x="3476625" y="2867025"/>
              <a:ext cx="33631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𝑑</a:t>
              </a:r>
              <a:r>
                <a:rPr lang="de-AT" sz="1100" b="0" i="0" baseline="0">
                  <a:latin typeface="Cambria Math" panose="02040503050406030204" pitchFamily="18" charset="0"/>
                </a:rPr>
                <a:t>1</a:t>
              </a:r>
              <a:r>
                <a:rPr lang="de-AT" sz="1100" b="0" i="0">
                  <a:latin typeface="Cambria Math" panose="02040503050406030204" pitchFamily="18" charset="0"/>
                </a:rPr>
                <a:t>=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123825</xdr:colOff>
      <xdr:row>16</xdr:row>
      <xdr:rowOff>9525</xdr:rowOff>
    </xdr:from>
    <xdr:ext cx="56015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A647C748-D37E-42F3-A8F0-9884E55E11CC}"/>
                </a:ext>
              </a:extLst>
            </xdr:cNvPr>
            <xdr:cNvSpPr txBox="1"/>
          </xdr:nvSpPr>
          <xdr:spPr>
            <a:xfrm>
              <a:off x="3257550" y="3057525"/>
              <a:ext cx="5601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𝑁</m:t>
                    </m:r>
                    <m:d>
                      <m:d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de-AT" sz="1100" b="0" i="1" baseline="0">
                            <a:latin typeface="Cambria Math" panose="02040503050406030204" pitchFamily="18" charset="0"/>
                          </a:rPr>
                          <m:t>1</m:t>
                        </m:r>
                      </m:e>
                    </m:d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A647C748-D37E-42F3-A8F0-9884E55E11CC}"/>
                </a:ext>
              </a:extLst>
            </xdr:cNvPr>
            <xdr:cNvSpPr txBox="1"/>
          </xdr:nvSpPr>
          <xdr:spPr>
            <a:xfrm>
              <a:off x="3257550" y="3057525"/>
              <a:ext cx="5601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𝑁(𝑑</a:t>
              </a:r>
              <a:r>
                <a:rPr lang="de-AT" sz="1100" b="0" i="0" baseline="0">
                  <a:latin typeface="Cambria Math" panose="02040503050406030204" pitchFamily="18" charset="0"/>
                </a:rPr>
                <a:t>1)</a:t>
              </a:r>
              <a:r>
                <a:rPr lang="de-AT" sz="1100" b="0" i="0">
                  <a:latin typeface="Cambria Math" panose="02040503050406030204" pitchFamily="18" charset="0"/>
                </a:rPr>
                <a:t>=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323850</xdr:colOff>
      <xdr:row>18</xdr:row>
      <xdr:rowOff>19050</xdr:rowOff>
    </xdr:from>
    <xdr:ext cx="33631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BB25E07E-BBD9-4CAB-AA7A-853CCB4B96D1}"/>
                </a:ext>
              </a:extLst>
            </xdr:cNvPr>
            <xdr:cNvSpPr txBox="1"/>
          </xdr:nvSpPr>
          <xdr:spPr>
            <a:xfrm>
              <a:off x="3457575" y="3448050"/>
              <a:ext cx="33631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2=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BB25E07E-BBD9-4CAB-AA7A-853CCB4B96D1}"/>
                </a:ext>
              </a:extLst>
            </xdr:cNvPr>
            <xdr:cNvSpPr txBox="1"/>
          </xdr:nvSpPr>
          <xdr:spPr>
            <a:xfrm>
              <a:off x="3457575" y="3448050"/>
              <a:ext cx="33631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𝑑2=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95250</xdr:colOff>
      <xdr:row>19</xdr:row>
      <xdr:rowOff>28575</xdr:rowOff>
    </xdr:from>
    <xdr:ext cx="56015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2BCC9A1A-98CE-4300-93A2-5FD2569A0FE6}"/>
                </a:ext>
              </a:extLst>
            </xdr:cNvPr>
            <xdr:cNvSpPr txBox="1"/>
          </xdr:nvSpPr>
          <xdr:spPr>
            <a:xfrm>
              <a:off x="3228975" y="3648075"/>
              <a:ext cx="5601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𝑁</m:t>
                    </m:r>
                    <m:d>
                      <m:dPr>
                        <m:ctrlPr>
                          <a:rPr lang="de-AT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de-AT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de-AT" sz="1100" b="0" i="1" baseline="0">
                            <a:latin typeface="Cambria Math" panose="02040503050406030204" pitchFamily="18" charset="0"/>
                          </a:rPr>
                          <m:t>2</m:t>
                        </m:r>
                      </m:e>
                    </m:d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2BCC9A1A-98CE-4300-93A2-5FD2569A0FE6}"/>
                </a:ext>
              </a:extLst>
            </xdr:cNvPr>
            <xdr:cNvSpPr txBox="1"/>
          </xdr:nvSpPr>
          <xdr:spPr>
            <a:xfrm>
              <a:off x="3228975" y="3648075"/>
              <a:ext cx="5601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𝑁(𝑑</a:t>
              </a:r>
              <a:r>
                <a:rPr lang="de-AT" sz="1100" b="0" i="0" baseline="0">
                  <a:latin typeface="Cambria Math" panose="02040503050406030204" pitchFamily="18" charset="0"/>
                </a:rPr>
                <a:t>2)</a:t>
              </a:r>
              <a:r>
                <a:rPr lang="de-AT" sz="1100" b="0" i="0">
                  <a:latin typeface="Cambria Math" panose="02040503050406030204" pitchFamily="18" charset="0"/>
                </a:rPr>
                <a:t>=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390525</xdr:colOff>
      <xdr:row>22</xdr:row>
      <xdr:rowOff>19050</xdr:rowOff>
    </xdr:from>
    <xdr:ext cx="24583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feld 10">
              <a:extLst>
                <a:ext uri="{FF2B5EF4-FFF2-40B4-BE49-F238E27FC236}">
                  <a16:creationId xmlns:a16="http://schemas.microsoft.com/office/drawing/2014/main" id="{5FE102F6-F3CE-44AD-A32F-331E97E4B625}"/>
                </a:ext>
              </a:extLst>
            </xdr:cNvPr>
            <xdr:cNvSpPr txBox="1"/>
          </xdr:nvSpPr>
          <xdr:spPr>
            <a:xfrm>
              <a:off x="3524250" y="4210050"/>
              <a:ext cx="2458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AT" sz="1100" b="0" i="1">
                        <a:latin typeface="Cambria Math" panose="02040503050406030204" pitchFamily="18" charset="0"/>
                      </a:rPr>
                      <m:t>𝑐</m:t>
                    </m:r>
                    <m:r>
                      <a:rPr lang="de-AT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1" name="Textfeld 10">
              <a:extLst>
                <a:ext uri="{FF2B5EF4-FFF2-40B4-BE49-F238E27FC236}">
                  <a16:creationId xmlns:a16="http://schemas.microsoft.com/office/drawing/2014/main" id="{5FE102F6-F3CE-44AD-A32F-331E97E4B625}"/>
                </a:ext>
              </a:extLst>
            </xdr:cNvPr>
            <xdr:cNvSpPr txBox="1"/>
          </xdr:nvSpPr>
          <xdr:spPr>
            <a:xfrm>
              <a:off x="3524250" y="4210050"/>
              <a:ext cx="24583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AT" sz="1100" b="0" i="0">
                  <a:latin typeface="Cambria Math" panose="02040503050406030204" pitchFamily="18" charset="0"/>
                </a:rPr>
                <a:t>𝑐=</a:t>
              </a:r>
              <a:endParaRPr lang="de-DE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finance.yahoo.com/quote/MSFT180720P00080000?p=MSFT180720P00080000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ce.yahoo.com/quote/GE180601C00014500?p=GE180601C00014500" TargetMode="External"/><Relationship Id="rId13" Type="http://schemas.openxmlformats.org/officeDocument/2006/relationships/hyperlink" Target="https://finance.yahoo.com/quote/GE180601C00013000?p=GE180601C00013000" TargetMode="External"/><Relationship Id="rId3" Type="http://schemas.openxmlformats.org/officeDocument/2006/relationships/hyperlink" Target="https://finance.yahoo.com/quote/GE180601C00016000?p=GE180601C00016000" TargetMode="External"/><Relationship Id="rId7" Type="http://schemas.openxmlformats.org/officeDocument/2006/relationships/hyperlink" Target="https://finance.yahoo.com/quote/GE180601C00013000?p=GE180601C00013000" TargetMode="External"/><Relationship Id="rId12" Type="http://schemas.openxmlformats.org/officeDocument/2006/relationships/hyperlink" Target="https://finance.yahoo.com/quote/GE180601C00016000?p=GE180601C00016000" TargetMode="External"/><Relationship Id="rId2" Type="http://schemas.openxmlformats.org/officeDocument/2006/relationships/hyperlink" Target="https://finance.yahoo.com/quote/GE180601C00014500?p=GE180601C00014500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finance.yahoo.com/quote/GE180601C00013000?p=GE180601C00013000" TargetMode="External"/><Relationship Id="rId6" Type="http://schemas.openxmlformats.org/officeDocument/2006/relationships/hyperlink" Target="https://finance.yahoo.com/quote/GE180601C00016000?p=GE180601C00016000" TargetMode="External"/><Relationship Id="rId11" Type="http://schemas.openxmlformats.org/officeDocument/2006/relationships/hyperlink" Target="https://finance.yahoo.com/quote/GE180601C00014500?p=GE180601C00014500" TargetMode="External"/><Relationship Id="rId5" Type="http://schemas.openxmlformats.org/officeDocument/2006/relationships/hyperlink" Target="https://finance.yahoo.com/quote/GE180601C00014500?p=GE180601C00014500" TargetMode="External"/><Relationship Id="rId15" Type="http://schemas.openxmlformats.org/officeDocument/2006/relationships/hyperlink" Target="https://finance.yahoo.com/quote/GE180601C00016000?p=GE180601C00016000" TargetMode="External"/><Relationship Id="rId10" Type="http://schemas.openxmlformats.org/officeDocument/2006/relationships/hyperlink" Target="https://finance.yahoo.com/quote/GE180601C00013000?p=GE180601C00013000" TargetMode="External"/><Relationship Id="rId4" Type="http://schemas.openxmlformats.org/officeDocument/2006/relationships/hyperlink" Target="https://finance.yahoo.com/quote/GE180601C00013000?p=GE180601C00013000" TargetMode="External"/><Relationship Id="rId9" Type="http://schemas.openxmlformats.org/officeDocument/2006/relationships/hyperlink" Target="https://finance.yahoo.com/quote/GE180601C00016000?p=GE180601C00016000" TargetMode="External"/><Relationship Id="rId14" Type="http://schemas.openxmlformats.org/officeDocument/2006/relationships/hyperlink" Target="https://finance.yahoo.com/quote/GE180601C00014500?p=GE180601C000145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22FE3-67D0-494E-876B-52EDDC7F7FFF}">
  <dimension ref="A1:M45"/>
  <sheetViews>
    <sheetView tabSelected="1" zoomScaleNormal="100" workbookViewId="0">
      <selection activeCell="P19" sqref="P19"/>
    </sheetView>
  </sheetViews>
  <sheetFormatPr baseColWidth="10" defaultRowHeight="15" x14ac:dyDescent="0.25"/>
  <cols>
    <col min="1" max="1" width="28.7109375" bestFit="1" customWidth="1"/>
    <col min="2" max="2" width="18.85546875" bestFit="1" customWidth="1"/>
    <col min="5" max="5" width="13" customWidth="1"/>
    <col min="6" max="6" width="3.28515625" customWidth="1"/>
    <col min="7" max="7" width="11.7109375" bestFit="1" customWidth="1"/>
    <col min="8" max="8" width="1.5703125" customWidth="1"/>
    <col min="9" max="9" width="11.7109375" bestFit="1" customWidth="1"/>
    <col min="10" max="10" width="6.5703125" customWidth="1"/>
    <col min="11" max="11" width="11.7109375" bestFit="1" customWidth="1"/>
    <col min="12" max="12" width="6.28515625" customWidth="1"/>
  </cols>
  <sheetData>
    <row r="1" spans="1:13" x14ac:dyDescent="0.25">
      <c r="A1" s="73" t="s">
        <v>116</v>
      </c>
    </row>
    <row r="2" spans="1:13" x14ac:dyDescent="0.25">
      <c r="A2" t="s">
        <v>117</v>
      </c>
      <c r="B2" s="84"/>
      <c r="M2" s="74">
        <f>K5*Upstep</f>
        <v>0</v>
      </c>
    </row>
    <row r="3" spans="1:13" x14ac:dyDescent="0.25">
      <c r="A3" t="s">
        <v>118</v>
      </c>
      <c r="B3" s="84"/>
      <c r="M3" s="75"/>
    </row>
    <row r="4" spans="1:13" x14ac:dyDescent="0.25">
      <c r="A4" t="s">
        <v>119</v>
      </c>
      <c r="B4" s="84"/>
    </row>
    <row r="5" spans="1:13" x14ac:dyDescent="0.25">
      <c r="A5" t="s">
        <v>120</v>
      </c>
      <c r="B5" s="84"/>
      <c r="K5" s="74">
        <f>I8*Upstep</f>
        <v>0</v>
      </c>
    </row>
    <row r="6" spans="1:13" x14ac:dyDescent="0.25">
      <c r="A6" t="s">
        <v>121</v>
      </c>
      <c r="B6" s="84"/>
      <c r="K6" s="76"/>
    </row>
    <row r="7" spans="1:13" x14ac:dyDescent="0.25">
      <c r="A7" t="s">
        <v>122</v>
      </c>
      <c r="B7" s="85"/>
    </row>
    <row r="8" spans="1:13" x14ac:dyDescent="0.25">
      <c r="A8" t="s">
        <v>123</v>
      </c>
      <c r="B8" s="85"/>
      <c r="I8" s="74">
        <f>G11*Upstep</f>
        <v>0</v>
      </c>
      <c r="M8" s="74">
        <f>K5*Downstep</f>
        <v>0</v>
      </c>
    </row>
    <row r="9" spans="1:13" x14ac:dyDescent="0.25">
      <c r="A9" t="s">
        <v>124</v>
      </c>
      <c r="B9" s="84"/>
      <c r="I9" s="76"/>
      <c r="M9" s="75"/>
    </row>
    <row r="10" spans="1:13" x14ac:dyDescent="0.25">
      <c r="A10" t="s">
        <v>125</v>
      </c>
      <c r="B10" s="84"/>
    </row>
    <row r="11" spans="1:13" x14ac:dyDescent="0.25">
      <c r="G11" s="77"/>
      <c r="K11" s="74">
        <f>I14*Upstep</f>
        <v>0</v>
      </c>
    </row>
    <row r="12" spans="1:13" x14ac:dyDescent="0.25">
      <c r="A12" t="s">
        <v>126</v>
      </c>
      <c r="B12" s="83"/>
      <c r="G12" s="76"/>
      <c r="K12" s="76"/>
    </row>
    <row r="13" spans="1:13" x14ac:dyDescent="0.25">
      <c r="A13" s="78" t="s">
        <v>127</v>
      </c>
      <c r="B13" s="86"/>
    </row>
    <row r="14" spans="1:13" x14ac:dyDescent="0.25">
      <c r="A14" s="78" t="s">
        <v>128</v>
      </c>
      <c r="B14" s="86"/>
      <c r="E14" s="77">
        <f>B5</f>
        <v>0</v>
      </c>
      <c r="I14" s="74">
        <f>G11*Downstep</f>
        <v>0</v>
      </c>
      <c r="M14" s="74">
        <f>K11*Downstep</f>
        <v>0</v>
      </c>
    </row>
    <row r="15" spans="1:13" x14ac:dyDescent="0.25">
      <c r="E15" s="76">
        <f>(G12*Pup+G18*Pdn)*df</f>
        <v>0</v>
      </c>
      <c r="I15" s="76"/>
      <c r="M15" s="75"/>
    </row>
    <row r="16" spans="1:13" ht="13.5" customHeight="1" x14ac:dyDescent="0.25">
      <c r="A16" s="37" t="s">
        <v>129</v>
      </c>
      <c r="B16" s="3"/>
    </row>
    <row r="17" spans="1:13" x14ac:dyDescent="0.25">
      <c r="A17" s="93" t="s">
        <v>130</v>
      </c>
      <c r="B17" s="83"/>
      <c r="G17" s="74"/>
      <c r="K17" s="74">
        <f>I14*Downstep</f>
        <v>0</v>
      </c>
    </row>
    <row r="18" spans="1:13" x14ac:dyDescent="0.25">
      <c r="A18" s="93"/>
      <c r="B18" s="39"/>
      <c r="G18" s="76"/>
      <c r="K18" s="76"/>
    </row>
    <row r="19" spans="1:13" x14ac:dyDescent="0.25">
      <c r="A19" s="93" t="s">
        <v>131</v>
      </c>
      <c r="B19" s="83"/>
    </row>
    <row r="20" spans="1:13" x14ac:dyDescent="0.25">
      <c r="A20" s="94"/>
      <c r="B20" s="50"/>
      <c r="I20" s="74">
        <f>G17*Downstep</f>
        <v>0</v>
      </c>
      <c r="M20" s="74">
        <f>K23*Upstep</f>
        <v>0</v>
      </c>
    </row>
    <row r="21" spans="1:13" x14ac:dyDescent="0.25">
      <c r="I21" s="76"/>
      <c r="M21" s="76"/>
    </row>
    <row r="22" spans="1:13" x14ac:dyDescent="0.25">
      <c r="A22" s="37" t="s">
        <v>132</v>
      </c>
      <c r="B22" s="3"/>
    </row>
    <row r="23" spans="1:13" x14ac:dyDescent="0.25">
      <c r="A23" s="89"/>
      <c r="B23" s="39"/>
      <c r="K23" s="74">
        <f>I20*Downstep</f>
        <v>0</v>
      </c>
    </row>
    <row r="24" spans="1:13" x14ac:dyDescent="0.25">
      <c r="A24" s="89"/>
      <c r="B24" s="83"/>
      <c r="K24" s="76"/>
    </row>
    <row r="25" spans="1:13" x14ac:dyDescent="0.25">
      <c r="A25" s="89"/>
      <c r="B25" s="39"/>
    </row>
    <row r="26" spans="1:13" x14ac:dyDescent="0.25">
      <c r="A26" s="91"/>
      <c r="B26" s="83"/>
      <c r="M26" s="74">
        <f>K23*Downstep</f>
        <v>0</v>
      </c>
    </row>
    <row r="27" spans="1:13" x14ac:dyDescent="0.25">
      <c r="M27" s="76"/>
    </row>
    <row r="28" spans="1:13" x14ac:dyDescent="0.25">
      <c r="A28" s="37" t="s">
        <v>133</v>
      </c>
      <c r="B28" s="3"/>
    </row>
    <row r="29" spans="1:13" x14ac:dyDescent="0.25">
      <c r="A29" s="89"/>
      <c r="B29" s="39"/>
    </row>
    <row r="30" spans="1:13" x14ac:dyDescent="0.25">
      <c r="A30" s="91"/>
      <c r="B30" s="83"/>
    </row>
    <row r="32" spans="1:13" x14ac:dyDescent="0.25">
      <c r="A32" s="37" t="s">
        <v>134</v>
      </c>
      <c r="B32" s="3"/>
    </row>
    <row r="33" spans="1:8" x14ac:dyDescent="0.25">
      <c r="A33" s="89"/>
      <c r="B33" s="90"/>
    </row>
    <row r="34" spans="1:8" x14ac:dyDescent="0.25">
      <c r="A34" s="91"/>
      <c r="B34" s="92"/>
    </row>
    <row r="41" spans="1:8" ht="6" customHeight="1" x14ac:dyDescent="0.25">
      <c r="F41" s="5"/>
      <c r="G41" s="5"/>
      <c r="H41" s="5"/>
    </row>
    <row r="42" spans="1:8" x14ac:dyDescent="0.25">
      <c r="F42" s="5"/>
      <c r="G42" s="79"/>
      <c r="H42" s="5"/>
    </row>
    <row r="43" spans="1:8" x14ac:dyDescent="0.25">
      <c r="F43" s="5"/>
      <c r="G43" s="80"/>
      <c r="H43" s="5"/>
    </row>
    <row r="44" spans="1:8" x14ac:dyDescent="0.25">
      <c r="F44" s="5"/>
      <c r="G44" s="79"/>
      <c r="H44" s="5"/>
    </row>
    <row r="45" spans="1:8" ht="6.75" customHeight="1" x14ac:dyDescent="0.25">
      <c r="F45" s="5"/>
      <c r="G45" s="5"/>
      <c r="H45" s="5"/>
    </row>
  </sheetData>
  <mergeCells count="6">
    <mergeCell ref="A33:B34"/>
    <mergeCell ref="A17:A18"/>
    <mergeCell ref="A19:A20"/>
    <mergeCell ref="A23:A24"/>
    <mergeCell ref="A25:A26"/>
    <mergeCell ref="A29:A30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DF1EA-28CF-44B9-A026-B1D46925E5EB}">
  <dimension ref="A2:I32"/>
  <sheetViews>
    <sheetView showGridLines="0" workbookViewId="0">
      <selection activeCell="C3" sqref="C3"/>
    </sheetView>
  </sheetViews>
  <sheetFormatPr baseColWidth="10" defaultRowHeight="15" x14ac:dyDescent="0.25"/>
  <cols>
    <col min="1" max="1" width="24.7109375" bestFit="1" customWidth="1"/>
    <col min="2" max="2" width="13" bestFit="1" customWidth="1"/>
    <col min="4" max="4" width="20" bestFit="1" customWidth="1"/>
    <col min="5" max="5" width="13" bestFit="1" customWidth="1"/>
    <col min="6" max="6" width="11.28515625" bestFit="1" customWidth="1"/>
    <col min="7" max="7" width="20" bestFit="1" customWidth="1"/>
    <col min="8" max="8" width="13" bestFit="1" customWidth="1"/>
    <col min="9" max="9" width="13.5703125" bestFit="1" customWidth="1"/>
    <col min="12" max="13" width="13.5703125" bestFit="1" customWidth="1"/>
  </cols>
  <sheetData>
    <row r="2" spans="1:9" x14ac:dyDescent="0.25">
      <c r="A2" s="27" t="s">
        <v>12</v>
      </c>
      <c r="B2" s="21" t="s">
        <v>15</v>
      </c>
      <c r="C2" s="32" t="s">
        <v>17</v>
      </c>
      <c r="D2" s="32" t="s">
        <v>87</v>
      </c>
      <c r="F2" s="32" t="s">
        <v>25</v>
      </c>
      <c r="G2" s="32" t="s">
        <v>28</v>
      </c>
      <c r="H2" s="32" t="s">
        <v>27</v>
      </c>
      <c r="I2" s="32" t="s">
        <v>67</v>
      </c>
    </row>
    <row r="3" spans="1:9" x14ac:dyDescent="0.25">
      <c r="A3" s="23" t="s">
        <v>85</v>
      </c>
      <c r="B3" s="24" t="s">
        <v>86</v>
      </c>
      <c r="C3" s="45">
        <v>100.24</v>
      </c>
      <c r="D3" s="45" t="s">
        <v>88</v>
      </c>
      <c r="F3" s="33">
        <v>0.01</v>
      </c>
      <c r="G3" s="36">
        <v>43266</v>
      </c>
      <c r="H3" s="35">
        <f>55/360</f>
        <v>0.15277777777777779</v>
      </c>
      <c r="I3" s="66">
        <v>0.03</v>
      </c>
    </row>
    <row r="5" spans="1:9" x14ac:dyDescent="0.25">
      <c r="A5" s="27" t="s">
        <v>13</v>
      </c>
      <c r="B5" s="21" t="s">
        <v>18</v>
      </c>
      <c r="C5" s="21" t="s">
        <v>3</v>
      </c>
      <c r="D5" s="21" t="s">
        <v>17</v>
      </c>
      <c r="E5" s="21" t="s">
        <v>5</v>
      </c>
      <c r="F5" s="21" t="s">
        <v>19</v>
      </c>
      <c r="G5" s="22" t="s">
        <v>20</v>
      </c>
    </row>
    <row r="6" spans="1:9" x14ac:dyDescent="0.25">
      <c r="A6" s="56" t="s">
        <v>89</v>
      </c>
      <c r="B6" s="55" t="s">
        <v>61</v>
      </c>
      <c r="C6" s="55">
        <v>90</v>
      </c>
      <c r="D6" s="68">
        <v>12.45</v>
      </c>
      <c r="E6" s="69">
        <v>0.39429999999999998</v>
      </c>
      <c r="F6" s="55">
        <v>5000</v>
      </c>
      <c r="G6" s="34"/>
    </row>
    <row r="7" spans="1:9" x14ac:dyDescent="0.25">
      <c r="A7" s="56" t="s">
        <v>90</v>
      </c>
      <c r="B7" s="55" t="s">
        <v>42</v>
      </c>
      <c r="C7" s="55">
        <v>95</v>
      </c>
      <c r="D7" s="68">
        <v>7.25</v>
      </c>
      <c r="E7" s="69">
        <v>0.26440000000000002</v>
      </c>
      <c r="F7" s="55">
        <v>5000</v>
      </c>
      <c r="G7" s="34"/>
    </row>
    <row r="8" spans="1:9" x14ac:dyDescent="0.25">
      <c r="A8" s="56" t="s">
        <v>91</v>
      </c>
      <c r="B8" s="55" t="s">
        <v>42</v>
      </c>
      <c r="C8" s="55">
        <v>105</v>
      </c>
      <c r="D8" s="68">
        <v>1.71</v>
      </c>
      <c r="E8" s="69">
        <v>0.22950000000000001</v>
      </c>
      <c r="F8" s="55">
        <v>5000</v>
      </c>
      <c r="G8" s="34"/>
    </row>
    <row r="9" spans="1:9" x14ac:dyDescent="0.25">
      <c r="A9" s="23" t="s">
        <v>92</v>
      </c>
      <c r="B9" s="24" t="s">
        <v>61</v>
      </c>
      <c r="C9" s="24">
        <v>110</v>
      </c>
      <c r="D9" s="25">
        <v>0.67</v>
      </c>
      <c r="E9" s="71">
        <v>0.22750000000000001</v>
      </c>
      <c r="F9" s="24">
        <v>5000</v>
      </c>
      <c r="G9" s="34"/>
    </row>
    <row r="10" spans="1:9" x14ac:dyDescent="0.25">
      <c r="E10" s="70"/>
    </row>
    <row r="11" spans="1:9" x14ac:dyDescent="0.25">
      <c r="A11" s="1" t="s">
        <v>49</v>
      </c>
      <c r="B11" s="3"/>
    </row>
    <row r="12" spans="1:9" x14ac:dyDescent="0.25">
      <c r="A12" s="57" t="s">
        <v>89</v>
      </c>
      <c r="B12" s="34">
        <f>G6</f>
        <v>0</v>
      </c>
    </row>
    <row r="13" spans="1:9" x14ac:dyDescent="0.25">
      <c r="A13" s="57" t="s">
        <v>90</v>
      </c>
      <c r="B13" s="34">
        <f t="shared" ref="B13:B15" si="0">G7</f>
        <v>0</v>
      </c>
      <c r="H13" s="67"/>
    </row>
    <row r="14" spans="1:9" x14ac:dyDescent="0.25">
      <c r="A14" s="57" t="s">
        <v>91</v>
      </c>
      <c r="B14" s="34">
        <f t="shared" si="0"/>
        <v>0</v>
      </c>
      <c r="H14" s="67"/>
    </row>
    <row r="15" spans="1:9" x14ac:dyDescent="0.25">
      <c r="A15" s="60" t="s">
        <v>92</v>
      </c>
      <c r="B15" s="34">
        <f t="shared" si="0"/>
        <v>0</v>
      </c>
    </row>
    <row r="16" spans="1:9" x14ac:dyDescent="0.25">
      <c r="A16" s="49" t="s">
        <v>47</v>
      </c>
      <c r="B16" s="58">
        <f>(B12-B13-B14+B15)*(1+I3)^H3</f>
        <v>0</v>
      </c>
    </row>
    <row r="18" spans="1:8" x14ac:dyDescent="0.25">
      <c r="H18" s="5"/>
    </row>
    <row r="19" spans="1:8" x14ac:dyDescent="0.25">
      <c r="A19" s="37" t="s">
        <v>30</v>
      </c>
      <c r="B19" s="3"/>
      <c r="D19" s="37" t="s">
        <v>38</v>
      </c>
      <c r="E19" s="3"/>
      <c r="G19" s="37" t="s">
        <v>40</v>
      </c>
      <c r="H19" s="3"/>
    </row>
    <row r="20" spans="1:8" x14ac:dyDescent="0.25">
      <c r="A20" s="49" t="s">
        <v>93</v>
      </c>
      <c r="B20" s="50">
        <v>100</v>
      </c>
      <c r="D20" s="49" t="s">
        <v>94</v>
      </c>
      <c r="E20" s="50">
        <v>108</v>
      </c>
      <c r="G20" s="49" t="s">
        <v>94</v>
      </c>
      <c r="H20" s="50">
        <v>112</v>
      </c>
    </row>
    <row r="21" spans="1:8" x14ac:dyDescent="0.25">
      <c r="A21" s="38"/>
      <c r="B21" s="39"/>
      <c r="D21" s="38"/>
      <c r="E21" s="39"/>
      <c r="G21" s="38"/>
      <c r="H21" s="50"/>
    </row>
    <row r="22" spans="1:8" x14ac:dyDescent="0.25">
      <c r="A22" s="57" t="s">
        <v>89</v>
      </c>
      <c r="B22" s="34"/>
      <c r="D22" s="43" t="s">
        <v>89</v>
      </c>
      <c r="E22" s="34"/>
      <c r="G22" s="43" t="s">
        <v>89</v>
      </c>
      <c r="H22" s="34"/>
    </row>
    <row r="23" spans="1:8" x14ac:dyDescent="0.25">
      <c r="A23" s="57" t="s">
        <v>90</v>
      </c>
      <c r="B23" s="34"/>
      <c r="D23" s="43" t="s">
        <v>90</v>
      </c>
      <c r="E23" s="34"/>
      <c r="G23" s="43" t="s">
        <v>90</v>
      </c>
      <c r="H23" s="34"/>
    </row>
    <row r="24" spans="1:8" x14ac:dyDescent="0.25">
      <c r="A24" s="57" t="s">
        <v>91</v>
      </c>
      <c r="B24" s="34"/>
      <c r="D24" s="43" t="s">
        <v>91</v>
      </c>
      <c r="E24" s="34"/>
      <c r="G24" s="43" t="s">
        <v>91</v>
      </c>
      <c r="H24" s="34"/>
    </row>
    <row r="25" spans="1:8" x14ac:dyDescent="0.25">
      <c r="A25" s="60" t="s">
        <v>92</v>
      </c>
      <c r="B25" s="34"/>
      <c r="D25" s="48" t="s">
        <v>92</v>
      </c>
      <c r="E25" s="34"/>
      <c r="G25" s="48" t="s">
        <v>92</v>
      </c>
      <c r="H25" s="34"/>
    </row>
    <row r="26" spans="1:8" x14ac:dyDescent="0.25">
      <c r="A26" s="4" t="s">
        <v>48</v>
      </c>
      <c r="B26" s="34">
        <f>B22-B23</f>
        <v>0</v>
      </c>
      <c r="D26" s="4" t="s">
        <v>48</v>
      </c>
      <c r="E26" s="34">
        <f>E22-E23-E24</f>
        <v>0</v>
      </c>
      <c r="G26" s="4" t="s">
        <v>48</v>
      </c>
      <c r="H26" s="34">
        <f>H22-H23-H24+H25</f>
        <v>0</v>
      </c>
    </row>
    <row r="27" spans="1:8" x14ac:dyDescent="0.25">
      <c r="A27" s="64" t="s">
        <v>49</v>
      </c>
      <c r="B27" s="65">
        <f>B16</f>
        <v>0</v>
      </c>
      <c r="D27" s="64" t="s">
        <v>49</v>
      </c>
      <c r="E27" s="65">
        <f>B16</f>
        <v>0</v>
      </c>
      <c r="G27" s="64" t="s">
        <v>49</v>
      </c>
      <c r="H27" s="65">
        <f>B16</f>
        <v>0</v>
      </c>
    </row>
    <row r="28" spans="1:8" x14ac:dyDescent="0.25">
      <c r="A28" s="4"/>
      <c r="B28" s="39"/>
      <c r="D28" s="4"/>
      <c r="E28" s="39"/>
      <c r="G28" s="4"/>
      <c r="H28" s="39"/>
    </row>
    <row r="29" spans="1:8" x14ac:dyDescent="0.25">
      <c r="A29" s="52" t="s">
        <v>51</v>
      </c>
      <c r="B29" s="39"/>
      <c r="D29" s="43" t="s">
        <v>51</v>
      </c>
      <c r="E29" s="39"/>
      <c r="G29" s="43" t="s">
        <v>51</v>
      </c>
      <c r="H29" s="39"/>
    </row>
    <row r="30" spans="1:8" x14ac:dyDescent="0.25">
      <c r="A30" s="38" t="s">
        <v>22</v>
      </c>
      <c r="B30" s="54">
        <f>B26-B27</f>
        <v>0</v>
      </c>
      <c r="C30" s="5"/>
      <c r="D30" s="4" t="s">
        <v>22</v>
      </c>
      <c r="E30" s="54">
        <f>E26-E27</f>
        <v>0</v>
      </c>
      <c r="G30" s="4" t="s">
        <v>22</v>
      </c>
      <c r="H30" s="54">
        <f>H26-H27</f>
        <v>0</v>
      </c>
    </row>
    <row r="31" spans="1:8" x14ac:dyDescent="0.25">
      <c r="A31" s="43" t="s">
        <v>23</v>
      </c>
      <c r="B31" s="9" t="e">
        <f>B30/B16</f>
        <v>#DIV/0!</v>
      </c>
      <c r="C31" s="5"/>
      <c r="D31" s="43" t="s">
        <v>23</v>
      </c>
      <c r="E31" s="9" t="e">
        <f>E30/B16</f>
        <v>#DIV/0!</v>
      </c>
      <c r="G31" s="43" t="s">
        <v>23</v>
      </c>
      <c r="H31" s="9" t="e">
        <f>H30/H27</f>
        <v>#DIV/0!</v>
      </c>
    </row>
    <row r="32" spans="1:8" x14ac:dyDescent="0.25">
      <c r="A32" s="6"/>
      <c r="B32" s="50"/>
      <c r="C32" s="5"/>
      <c r="D32" s="6"/>
      <c r="E32" s="50"/>
      <c r="G32" s="6"/>
      <c r="H32" s="50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47D62-9FCE-4892-A91C-3B783D86473A}">
  <dimension ref="A2:J26"/>
  <sheetViews>
    <sheetView showGridLines="0" workbookViewId="0">
      <selection activeCell="C3" sqref="C3"/>
    </sheetView>
  </sheetViews>
  <sheetFormatPr baseColWidth="10" defaultRowHeight="15" x14ac:dyDescent="0.25"/>
  <cols>
    <col min="1" max="1" width="24.7109375" bestFit="1" customWidth="1"/>
    <col min="2" max="2" width="13" bestFit="1" customWidth="1"/>
    <col min="4" max="4" width="20" bestFit="1" customWidth="1"/>
    <col min="5" max="5" width="15.42578125" bestFit="1" customWidth="1"/>
    <col min="6" max="6" width="11.28515625" bestFit="1" customWidth="1"/>
    <col min="7" max="7" width="20" bestFit="1" customWidth="1"/>
    <col min="8" max="8" width="13" bestFit="1" customWidth="1"/>
    <col min="9" max="9" width="13.5703125" bestFit="1" customWidth="1"/>
    <col min="12" max="13" width="13.5703125" bestFit="1" customWidth="1"/>
  </cols>
  <sheetData>
    <row r="2" spans="1:10" x14ac:dyDescent="0.25">
      <c r="A2" s="27" t="s">
        <v>12</v>
      </c>
      <c r="B2" s="21" t="s">
        <v>15</v>
      </c>
      <c r="C2" s="32" t="s">
        <v>17</v>
      </c>
      <c r="D2" s="32" t="s">
        <v>96</v>
      </c>
      <c r="E2" s="32" t="s">
        <v>97</v>
      </c>
      <c r="G2" s="32" t="s">
        <v>25</v>
      </c>
      <c r="H2" s="32" t="s">
        <v>28</v>
      </c>
      <c r="I2" s="32" t="s">
        <v>27</v>
      </c>
      <c r="J2" s="32" t="s">
        <v>67</v>
      </c>
    </row>
    <row r="3" spans="1:10" x14ac:dyDescent="0.25">
      <c r="A3" s="23" t="s">
        <v>95</v>
      </c>
      <c r="B3" s="24" t="s">
        <v>56</v>
      </c>
      <c r="C3" s="45">
        <v>51.1</v>
      </c>
      <c r="D3" s="45">
        <v>62</v>
      </c>
      <c r="E3" s="45">
        <v>35</v>
      </c>
      <c r="G3" s="33">
        <v>0.01</v>
      </c>
      <c r="H3" s="36">
        <v>43245</v>
      </c>
      <c r="I3" s="35">
        <f>31/360</f>
        <v>8.611111111111111E-2</v>
      </c>
      <c r="J3" s="66">
        <v>0.03</v>
      </c>
    </row>
    <row r="5" spans="1:10" x14ac:dyDescent="0.25">
      <c r="A5" s="27" t="s">
        <v>13</v>
      </c>
      <c r="B5" s="21" t="s">
        <v>18</v>
      </c>
      <c r="C5" s="21" t="s">
        <v>3</v>
      </c>
      <c r="D5" s="21" t="s">
        <v>17</v>
      </c>
      <c r="E5" s="21" t="s">
        <v>5</v>
      </c>
      <c r="F5" s="21" t="s">
        <v>19</v>
      </c>
      <c r="G5" s="22" t="s">
        <v>20</v>
      </c>
    </row>
    <row r="6" spans="1:10" x14ac:dyDescent="0.25">
      <c r="A6" s="55" t="s">
        <v>98</v>
      </c>
      <c r="B6" s="55" t="s">
        <v>61</v>
      </c>
      <c r="C6" s="55">
        <v>51</v>
      </c>
      <c r="D6" s="68">
        <v>2.19</v>
      </c>
      <c r="E6" s="69">
        <v>0.39429999999999998</v>
      </c>
      <c r="F6" s="55">
        <v>10000</v>
      </c>
      <c r="G6" s="34"/>
    </row>
    <row r="7" spans="1:10" x14ac:dyDescent="0.25">
      <c r="A7" s="24" t="s">
        <v>99</v>
      </c>
      <c r="B7" s="24" t="s">
        <v>45</v>
      </c>
      <c r="C7" s="24">
        <v>51</v>
      </c>
      <c r="D7" s="25">
        <v>2</v>
      </c>
      <c r="E7" s="71">
        <v>0.26440000000000002</v>
      </c>
      <c r="F7" s="24">
        <v>10000</v>
      </c>
      <c r="G7" s="34"/>
    </row>
    <row r="8" spans="1:10" x14ac:dyDescent="0.25">
      <c r="E8" s="70"/>
    </row>
    <row r="9" spans="1:10" x14ac:dyDescent="0.25">
      <c r="A9" s="1" t="s">
        <v>49</v>
      </c>
      <c r="B9" s="3"/>
    </row>
    <row r="10" spans="1:10" x14ac:dyDescent="0.25">
      <c r="A10" s="57" t="s">
        <v>98</v>
      </c>
      <c r="B10" s="34">
        <f>G6</f>
        <v>0</v>
      </c>
    </row>
    <row r="11" spans="1:10" x14ac:dyDescent="0.25">
      <c r="A11" s="60" t="s">
        <v>99</v>
      </c>
      <c r="B11" s="34">
        <f>G7</f>
        <v>0</v>
      </c>
    </row>
    <row r="12" spans="1:10" x14ac:dyDescent="0.25">
      <c r="A12" s="49" t="s">
        <v>47</v>
      </c>
      <c r="B12" s="58">
        <f>(B10+B11)*(1+J3)^I3</f>
        <v>0</v>
      </c>
    </row>
    <row r="14" spans="1:10" x14ac:dyDescent="0.25">
      <c r="H14" s="5"/>
    </row>
    <row r="15" spans="1:10" x14ac:dyDescent="0.25">
      <c r="A15" s="37" t="s">
        <v>30</v>
      </c>
      <c r="B15" s="3"/>
      <c r="D15" s="37" t="s">
        <v>38</v>
      </c>
      <c r="E15" s="3"/>
      <c r="G15" s="37" t="s">
        <v>40</v>
      </c>
      <c r="H15" s="3"/>
    </row>
    <row r="16" spans="1:10" x14ac:dyDescent="0.25">
      <c r="A16" s="49" t="s">
        <v>100</v>
      </c>
      <c r="B16" s="50">
        <v>61</v>
      </c>
      <c r="D16" s="49" t="s">
        <v>101</v>
      </c>
      <c r="E16" s="50">
        <v>38</v>
      </c>
      <c r="G16" s="49" t="s">
        <v>100</v>
      </c>
      <c r="H16" s="50">
        <v>52</v>
      </c>
    </row>
    <row r="17" spans="1:8" x14ac:dyDescent="0.25">
      <c r="A17" s="38"/>
      <c r="B17" s="39"/>
      <c r="D17" s="38"/>
      <c r="E17" s="39"/>
      <c r="G17" s="38"/>
      <c r="H17" s="50"/>
    </row>
    <row r="18" spans="1:8" x14ac:dyDescent="0.25">
      <c r="A18" s="43" t="s">
        <v>98</v>
      </c>
      <c r="B18" s="34"/>
      <c r="D18" s="43" t="s">
        <v>98</v>
      </c>
      <c r="E18" s="34"/>
      <c r="G18" s="43" t="s">
        <v>98</v>
      </c>
      <c r="H18" s="34"/>
    </row>
    <row r="19" spans="1:8" x14ac:dyDescent="0.25">
      <c r="A19" s="48" t="s">
        <v>99</v>
      </c>
      <c r="B19" s="34"/>
      <c r="D19" s="48" t="s">
        <v>99</v>
      </c>
      <c r="E19" s="34"/>
      <c r="G19" s="48" t="s">
        <v>99</v>
      </c>
      <c r="H19" s="34"/>
    </row>
    <row r="20" spans="1:8" x14ac:dyDescent="0.25">
      <c r="A20" s="4" t="s">
        <v>48</v>
      </c>
      <c r="B20" s="34"/>
      <c r="D20" s="4" t="s">
        <v>48</v>
      </c>
      <c r="E20" s="34"/>
      <c r="G20" s="4" t="s">
        <v>48</v>
      </c>
      <c r="H20" s="34"/>
    </row>
    <row r="21" spans="1:8" x14ac:dyDescent="0.25">
      <c r="A21" s="64" t="s">
        <v>49</v>
      </c>
      <c r="B21" s="65">
        <f>B12</f>
        <v>0</v>
      </c>
      <c r="D21" s="64" t="s">
        <v>49</v>
      </c>
      <c r="E21" s="65">
        <f>B12</f>
        <v>0</v>
      </c>
      <c r="G21" s="64" t="s">
        <v>49</v>
      </c>
      <c r="H21" s="65">
        <f>B12</f>
        <v>0</v>
      </c>
    </row>
    <row r="22" spans="1:8" x14ac:dyDescent="0.25">
      <c r="A22" s="4"/>
      <c r="B22" s="39"/>
      <c r="D22" s="4"/>
      <c r="E22" s="39"/>
      <c r="G22" s="4"/>
      <c r="H22" s="39"/>
    </row>
    <row r="23" spans="1:8" x14ac:dyDescent="0.25">
      <c r="A23" s="52" t="s">
        <v>51</v>
      </c>
      <c r="B23" s="39"/>
      <c r="D23" s="43" t="s">
        <v>51</v>
      </c>
      <c r="E23" s="39"/>
      <c r="G23" s="43" t="s">
        <v>51</v>
      </c>
      <c r="H23" s="39"/>
    </row>
    <row r="24" spans="1:8" x14ac:dyDescent="0.25">
      <c r="A24" s="38" t="s">
        <v>22</v>
      </c>
      <c r="B24" s="54">
        <f>B20-B21</f>
        <v>0</v>
      </c>
      <c r="C24" s="5"/>
      <c r="D24" s="4" t="s">
        <v>22</v>
      </c>
      <c r="E24" s="54">
        <f>E20-E21</f>
        <v>0</v>
      </c>
      <c r="G24" s="4" t="s">
        <v>22</v>
      </c>
      <c r="H24" s="54">
        <f>H20-H21</f>
        <v>0</v>
      </c>
    </row>
    <row r="25" spans="1:8" x14ac:dyDescent="0.25">
      <c r="A25" s="43" t="s">
        <v>23</v>
      </c>
      <c r="B25" s="9" t="e">
        <f>B24/B12</f>
        <v>#DIV/0!</v>
      </c>
      <c r="C25" s="5"/>
      <c r="D25" s="43" t="s">
        <v>23</v>
      </c>
      <c r="E25" s="9" t="e">
        <f>E24/B12</f>
        <v>#DIV/0!</v>
      </c>
      <c r="G25" s="43" t="s">
        <v>23</v>
      </c>
      <c r="H25" s="9" t="e">
        <f>H24/H21</f>
        <v>#DIV/0!</v>
      </c>
    </row>
    <row r="26" spans="1:8" x14ac:dyDescent="0.25">
      <c r="A26" s="6"/>
      <c r="B26" s="50"/>
      <c r="C26" s="5"/>
      <c r="D26" s="6"/>
      <c r="E26" s="50"/>
      <c r="G26" s="6"/>
      <c r="H26" s="50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7AFA9-8D69-4205-AD4A-098F3BAD862A}">
  <dimension ref="A2:J26"/>
  <sheetViews>
    <sheetView showGridLines="0" workbookViewId="0">
      <selection activeCell="C3" sqref="C3"/>
    </sheetView>
  </sheetViews>
  <sheetFormatPr baseColWidth="10" defaultRowHeight="15" x14ac:dyDescent="0.25"/>
  <cols>
    <col min="1" max="1" width="24.7109375" bestFit="1" customWidth="1"/>
    <col min="2" max="2" width="13" bestFit="1" customWidth="1"/>
    <col min="4" max="4" width="21.28515625" bestFit="1" customWidth="1"/>
    <col min="5" max="5" width="15.42578125" bestFit="1" customWidth="1"/>
    <col min="6" max="6" width="11.28515625" bestFit="1" customWidth="1"/>
    <col min="7" max="7" width="21.28515625" bestFit="1" customWidth="1"/>
    <col min="8" max="8" width="13" bestFit="1" customWidth="1"/>
    <col min="9" max="9" width="13.5703125" bestFit="1" customWidth="1"/>
    <col min="12" max="13" width="13.5703125" bestFit="1" customWidth="1"/>
  </cols>
  <sheetData>
    <row r="2" spans="1:10" x14ac:dyDescent="0.25">
      <c r="A2" s="27" t="s">
        <v>12</v>
      </c>
      <c r="B2" s="21" t="s">
        <v>15</v>
      </c>
      <c r="C2" s="32" t="s">
        <v>17</v>
      </c>
      <c r="D2" s="32" t="s">
        <v>110</v>
      </c>
      <c r="G2" s="32" t="s">
        <v>25</v>
      </c>
      <c r="H2" s="32" t="s">
        <v>28</v>
      </c>
      <c r="I2" s="32" t="s">
        <v>27</v>
      </c>
      <c r="J2" s="32" t="s">
        <v>67</v>
      </c>
    </row>
    <row r="3" spans="1:10" x14ac:dyDescent="0.25">
      <c r="A3" s="23" t="s">
        <v>102</v>
      </c>
      <c r="B3" s="24" t="s">
        <v>103</v>
      </c>
      <c r="C3" s="45">
        <v>69.56</v>
      </c>
      <c r="D3" s="72" t="s">
        <v>111</v>
      </c>
      <c r="G3" s="33">
        <v>0.01</v>
      </c>
      <c r="H3" s="36">
        <v>43245</v>
      </c>
      <c r="I3" s="35">
        <f>31/360</f>
        <v>8.611111111111111E-2</v>
      </c>
      <c r="J3" s="66">
        <v>0.03</v>
      </c>
    </row>
    <row r="5" spans="1:10" x14ac:dyDescent="0.25">
      <c r="A5" s="27" t="s">
        <v>13</v>
      </c>
      <c r="B5" s="21" t="s">
        <v>18</v>
      </c>
      <c r="C5" s="21" t="s">
        <v>3</v>
      </c>
      <c r="D5" s="21" t="s">
        <v>17</v>
      </c>
      <c r="E5" s="21" t="s">
        <v>5</v>
      </c>
      <c r="F5" s="21" t="s">
        <v>19</v>
      </c>
      <c r="G5" s="22" t="s">
        <v>20</v>
      </c>
    </row>
    <row r="6" spans="1:10" x14ac:dyDescent="0.25">
      <c r="A6" s="55" t="s">
        <v>104</v>
      </c>
      <c r="B6" s="55" t="s">
        <v>42</v>
      </c>
      <c r="C6" s="55">
        <v>71</v>
      </c>
      <c r="D6" s="68">
        <v>1.01</v>
      </c>
      <c r="E6" s="69">
        <v>0.22750000000000001</v>
      </c>
      <c r="F6" s="55">
        <v>10000</v>
      </c>
      <c r="G6" s="34"/>
    </row>
    <row r="7" spans="1:10" x14ac:dyDescent="0.25">
      <c r="A7" s="24" t="s">
        <v>105</v>
      </c>
      <c r="B7" s="24" t="s">
        <v>73</v>
      </c>
      <c r="C7" s="24">
        <v>66</v>
      </c>
      <c r="D7" s="25">
        <v>0.92</v>
      </c>
      <c r="E7" s="71">
        <v>0.2271</v>
      </c>
      <c r="F7" s="24">
        <v>10000</v>
      </c>
      <c r="G7" s="34"/>
    </row>
    <row r="8" spans="1:10" x14ac:dyDescent="0.25">
      <c r="E8" s="70"/>
    </row>
    <row r="9" spans="1:10" x14ac:dyDescent="0.25">
      <c r="A9" s="1" t="s">
        <v>109</v>
      </c>
      <c r="B9" s="3"/>
    </row>
    <row r="10" spans="1:10" x14ac:dyDescent="0.25">
      <c r="A10" t="s">
        <v>104</v>
      </c>
      <c r="B10" s="34"/>
    </row>
    <row r="11" spans="1:10" x14ac:dyDescent="0.25">
      <c r="A11" t="s">
        <v>105</v>
      </c>
      <c r="B11" s="34"/>
    </row>
    <row r="12" spans="1:10" x14ac:dyDescent="0.25">
      <c r="A12" s="49" t="s">
        <v>108</v>
      </c>
      <c r="B12" s="58">
        <f>B10+B11</f>
        <v>0</v>
      </c>
    </row>
    <row r="14" spans="1:10" x14ac:dyDescent="0.25">
      <c r="H14" s="5"/>
    </row>
    <row r="15" spans="1:10" x14ac:dyDescent="0.25">
      <c r="A15" s="37" t="s">
        <v>30</v>
      </c>
      <c r="B15" s="3"/>
      <c r="D15" s="37" t="s">
        <v>38</v>
      </c>
      <c r="E15" s="3"/>
      <c r="G15" s="37" t="s">
        <v>40</v>
      </c>
      <c r="H15" s="3"/>
    </row>
    <row r="16" spans="1:10" x14ac:dyDescent="0.25">
      <c r="A16" s="49" t="s">
        <v>106</v>
      </c>
      <c r="B16" s="50">
        <v>69</v>
      </c>
      <c r="D16" s="49" t="s">
        <v>107</v>
      </c>
      <c r="E16" s="50">
        <v>72</v>
      </c>
      <c r="G16" s="49" t="s">
        <v>106</v>
      </c>
      <c r="H16" s="50">
        <v>52</v>
      </c>
    </row>
    <row r="17" spans="1:8" x14ac:dyDescent="0.25">
      <c r="A17" s="38"/>
      <c r="B17" s="39"/>
      <c r="D17" s="38"/>
      <c r="E17" s="39"/>
      <c r="G17" s="38"/>
      <c r="H17" s="50"/>
    </row>
    <row r="18" spans="1:8" x14ac:dyDescent="0.25">
      <c r="A18" s="4" t="s">
        <v>104</v>
      </c>
      <c r="B18" s="34"/>
      <c r="D18" s="4" t="s">
        <v>104</v>
      </c>
      <c r="E18" s="34"/>
      <c r="G18" s="4" t="s">
        <v>104</v>
      </c>
      <c r="H18" s="34"/>
    </row>
    <row r="19" spans="1:8" x14ac:dyDescent="0.25">
      <c r="A19" s="4" t="s">
        <v>105</v>
      </c>
      <c r="B19" s="34"/>
      <c r="D19" s="4" t="s">
        <v>105</v>
      </c>
      <c r="E19" s="34"/>
      <c r="G19" s="4" t="s">
        <v>105</v>
      </c>
      <c r="H19" s="34"/>
    </row>
    <row r="20" spans="1:8" x14ac:dyDescent="0.25">
      <c r="A20" s="4" t="s">
        <v>48</v>
      </c>
      <c r="B20" s="34"/>
      <c r="D20" s="4" t="s">
        <v>48</v>
      </c>
      <c r="E20" s="34"/>
      <c r="G20" s="4" t="s">
        <v>48</v>
      </c>
      <c r="H20" s="34"/>
    </row>
    <row r="21" spans="1:8" x14ac:dyDescent="0.25">
      <c r="A21" s="1" t="s">
        <v>109</v>
      </c>
      <c r="B21" s="65"/>
      <c r="D21" s="1" t="s">
        <v>109</v>
      </c>
      <c r="E21" s="65"/>
      <c r="G21" s="1" t="s">
        <v>109</v>
      </c>
      <c r="H21" s="65"/>
    </row>
    <row r="22" spans="1:8" x14ac:dyDescent="0.25">
      <c r="A22" s="4"/>
      <c r="B22" s="39"/>
      <c r="D22" s="4"/>
      <c r="E22" s="39"/>
      <c r="G22" s="4"/>
      <c r="H22" s="39"/>
    </row>
    <row r="23" spans="1:8" x14ac:dyDescent="0.25">
      <c r="A23" s="52" t="s">
        <v>51</v>
      </c>
      <c r="B23" s="39"/>
      <c r="D23" s="43" t="s">
        <v>51</v>
      </c>
      <c r="E23" s="39"/>
      <c r="G23" s="43" t="s">
        <v>51</v>
      </c>
      <c r="H23" s="39"/>
    </row>
    <row r="24" spans="1:8" x14ac:dyDescent="0.25">
      <c r="A24" s="38" t="s">
        <v>22</v>
      </c>
      <c r="B24" s="54">
        <f>B21-B20</f>
        <v>0</v>
      </c>
      <c r="C24" s="5"/>
      <c r="D24" s="4" t="s">
        <v>22</v>
      </c>
      <c r="E24" s="54">
        <f>E21-E20</f>
        <v>0</v>
      </c>
      <c r="G24" s="4" t="s">
        <v>22</v>
      </c>
      <c r="H24" s="54">
        <f>H21-H20</f>
        <v>0</v>
      </c>
    </row>
    <row r="25" spans="1:8" x14ac:dyDescent="0.25">
      <c r="A25" s="43" t="s">
        <v>23</v>
      </c>
      <c r="B25" s="9" t="e">
        <f>B24/B12</f>
        <v>#DIV/0!</v>
      </c>
      <c r="C25" s="5"/>
      <c r="D25" s="43" t="s">
        <v>23</v>
      </c>
      <c r="E25" s="9" t="e">
        <f>E24/B12</f>
        <v>#DIV/0!</v>
      </c>
      <c r="G25" s="43" t="s">
        <v>23</v>
      </c>
      <c r="H25" s="9" t="e">
        <f>H24/H21</f>
        <v>#DIV/0!</v>
      </c>
    </row>
    <row r="26" spans="1:8" x14ac:dyDescent="0.25">
      <c r="A26" s="6"/>
      <c r="B26" s="50"/>
      <c r="C26" s="5"/>
      <c r="D26" s="6"/>
      <c r="E26" s="50"/>
      <c r="G26" s="6"/>
      <c r="H26" s="50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02EA5-63EE-4F08-80AB-BF52294B9585}">
  <dimension ref="A2:J32"/>
  <sheetViews>
    <sheetView showGridLines="0" workbookViewId="0">
      <selection activeCell="A3" sqref="A3"/>
    </sheetView>
  </sheetViews>
  <sheetFormatPr baseColWidth="10" defaultRowHeight="15" x14ac:dyDescent="0.25"/>
  <cols>
    <col min="1" max="1" width="24.7109375" bestFit="1" customWidth="1"/>
    <col min="2" max="2" width="13" bestFit="1" customWidth="1"/>
    <col min="4" max="4" width="20" bestFit="1" customWidth="1"/>
    <col min="5" max="5" width="15.42578125" bestFit="1" customWidth="1"/>
    <col min="6" max="6" width="11.28515625" bestFit="1" customWidth="1"/>
    <col min="7" max="7" width="20" bestFit="1" customWidth="1"/>
    <col min="8" max="8" width="13" bestFit="1" customWidth="1"/>
    <col min="9" max="9" width="13.5703125" bestFit="1" customWidth="1"/>
    <col min="12" max="13" width="13.5703125" bestFit="1" customWidth="1"/>
  </cols>
  <sheetData>
    <row r="2" spans="1:10" x14ac:dyDescent="0.25">
      <c r="A2" s="27" t="s">
        <v>12</v>
      </c>
      <c r="B2" s="21" t="s">
        <v>15</v>
      </c>
      <c r="C2" s="32" t="s">
        <v>17</v>
      </c>
      <c r="D2" s="32" t="s">
        <v>96</v>
      </c>
      <c r="E2" s="32" t="s">
        <v>97</v>
      </c>
      <c r="G2" s="32" t="s">
        <v>25</v>
      </c>
      <c r="H2" s="32" t="s">
        <v>28</v>
      </c>
      <c r="I2" s="32" t="s">
        <v>27</v>
      </c>
      <c r="J2" s="32" t="s">
        <v>67</v>
      </c>
    </row>
    <row r="3" spans="1:10" x14ac:dyDescent="0.25">
      <c r="A3" s="23" t="s">
        <v>95</v>
      </c>
      <c r="B3" s="24" t="s">
        <v>56</v>
      </c>
      <c r="C3" s="45">
        <v>51.1</v>
      </c>
      <c r="D3" s="45">
        <v>62</v>
      </c>
      <c r="E3" s="45">
        <v>35</v>
      </c>
      <c r="G3" s="33">
        <v>0.01</v>
      </c>
      <c r="H3" s="36">
        <v>43245</v>
      </c>
      <c r="I3" s="35">
        <f>31/360</f>
        <v>8.611111111111111E-2</v>
      </c>
      <c r="J3" s="66">
        <v>0.03</v>
      </c>
    </row>
    <row r="5" spans="1:10" x14ac:dyDescent="0.25">
      <c r="A5" s="27" t="s">
        <v>13</v>
      </c>
      <c r="B5" s="21" t="s">
        <v>18</v>
      </c>
      <c r="C5" s="21" t="s">
        <v>3</v>
      </c>
      <c r="D5" s="21" t="s">
        <v>17</v>
      </c>
      <c r="E5" s="21" t="s">
        <v>5</v>
      </c>
      <c r="F5" s="21" t="s">
        <v>19</v>
      </c>
      <c r="G5" s="22" t="s">
        <v>20</v>
      </c>
    </row>
    <row r="6" spans="1:10" x14ac:dyDescent="0.25">
      <c r="A6" s="56" t="s">
        <v>112</v>
      </c>
      <c r="B6" s="55" t="s">
        <v>73</v>
      </c>
      <c r="C6" s="55">
        <v>46</v>
      </c>
      <c r="D6" s="68">
        <v>0.7</v>
      </c>
      <c r="E6" s="69">
        <v>0.38379999999999997</v>
      </c>
      <c r="F6" s="55">
        <v>10000</v>
      </c>
      <c r="G6" s="34"/>
    </row>
    <row r="7" spans="1:10" x14ac:dyDescent="0.25">
      <c r="A7" s="56" t="s">
        <v>98</v>
      </c>
      <c r="B7" s="55" t="s">
        <v>61</v>
      </c>
      <c r="C7" s="55">
        <v>51</v>
      </c>
      <c r="D7" s="68">
        <v>2.19</v>
      </c>
      <c r="E7" s="69">
        <v>0.39429999999999998</v>
      </c>
      <c r="F7" s="55">
        <v>10000</v>
      </c>
      <c r="G7" s="34"/>
    </row>
    <row r="8" spans="1:10" x14ac:dyDescent="0.25">
      <c r="A8" s="56" t="s">
        <v>99</v>
      </c>
      <c r="B8" s="55" t="s">
        <v>45</v>
      </c>
      <c r="C8" s="55">
        <v>51</v>
      </c>
      <c r="D8" s="68">
        <v>2</v>
      </c>
      <c r="E8" s="69">
        <v>0.26440000000000002</v>
      </c>
      <c r="F8" s="55">
        <v>10000</v>
      </c>
      <c r="G8" s="34"/>
    </row>
    <row r="9" spans="1:10" x14ac:dyDescent="0.25">
      <c r="A9" s="23" t="s">
        <v>113</v>
      </c>
      <c r="B9" s="24" t="s">
        <v>42</v>
      </c>
      <c r="C9" s="24">
        <v>56</v>
      </c>
      <c r="D9" s="25">
        <v>0.55000000000000004</v>
      </c>
      <c r="E9" s="71">
        <v>0.31669999999999998</v>
      </c>
      <c r="F9" s="24">
        <v>10000</v>
      </c>
      <c r="G9" s="34"/>
    </row>
    <row r="10" spans="1:10" x14ac:dyDescent="0.25">
      <c r="E10" s="70"/>
    </row>
    <row r="11" spans="1:10" x14ac:dyDescent="0.25">
      <c r="A11" s="1" t="s">
        <v>49</v>
      </c>
      <c r="B11" s="3"/>
    </row>
    <row r="12" spans="1:10" x14ac:dyDescent="0.25">
      <c r="A12" s="57" t="s">
        <v>112</v>
      </c>
      <c r="B12" s="34"/>
    </row>
    <row r="13" spans="1:10" x14ac:dyDescent="0.25">
      <c r="A13" s="57" t="s">
        <v>98</v>
      </c>
      <c r="B13" s="34"/>
    </row>
    <row r="14" spans="1:10" x14ac:dyDescent="0.25">
      <c r="A14" s="57" t="s">
        <v>99</v>
      </c>
      <c r="B14" s="34"/>
    </row>
    <row r="15" spans="1:10" x14ac:dyDescent="0.25">
      <c r="A15" s="57" t="s">
        <v>113</v>
      </c>
      <c r="B15" s="34"/>
    </row>
    <row r="16" spans="1:10" x14ac:dyDescent="0.25">
      <c r="A16" s="49" t="s">
        <v>47</v>
      </c>
      <c r="B16" s="58">
        <f>(B13+B14-B12-B15)*(1+J3)^I3</f>
        <v>0</v>
      </c>
    </row>
    <row r="18" spans="1:8" x14ac:dyDescent="0.25">
      <c r="H18" s="5"/>
    </row>
    <row r="19" spans="1:8" x14ac:dyDescent="0.25">
      <c r="A19" s="37" t="s">
        <v>30</v>
      </c>
      <c r="B19" s="3"/>
      <c r="D19" s="37" t="s">
        <v>38</v>
      </c>
      <c r="E19" s="3"/>
      <c r="G19" s="37" t="s">
        <v>40</v>
      </c>
      <c r="H19" s="3"/>
    </row>
    <row r="20" spans="1:8" x14ac:dyDescent="0.25">
      <c r="A20" s="49" t="s">
        <v>100</v>
      </c>
      <c r="B20" s="50">
        <v>61</v>
      </c>
      <c r="D20" s="49" t="s">
        <v>101</v>
      </c>
      <c r="E20" s="50">
        <v>38</v>
      </c>
      <c r="G20" s="49" t="s">
        <v>100</v>
      </c>
      <c r="H20" s="50">
        <v>52</v>
      </c>
    </row>
    <row r="21" spans="1:8" x14ac:dyDescent="0.25">
      <c r="A21" s="38"/>
      <c r="B21" s="39"/>
      <c r="D21" s="38"/>
      <c r="E21" s="39"/>
      <c r="G21" s="38"/>
      <c r="H21" s="50"/>
    </row>
    <row r="22" spans="1:8" x14ac:dyDescent="0.25">
      <c r="A22" s="43" t="s">
        <v>112</v>
      </c>
      <c r="B22" s="34"/>
      <c r="D22" s="43" t="s">
        <v>112</v>
      </c>
      <c r="E22" s="34"/>
      <c r="G22" s="43" t="s">
        <v>112</v>
      </c>
      <c r="H22" s="34"/>
    </row>
    <row r="23" spans="1:8" x14ac:dyDescent="0.25">
      <c r="A23" s="43" t="s">
        <v>98</v>
      </c>
      <c r="B23" s="34"/>
      <c r="D23" s="43" t="s">
        <v>98</v>
      </c>
      <c r="E23" s="34"/>
      <c r="G23" s="43" t="s">
        <v>98</v>
      </c>
      <c r="H23" s="34"/>
    </row>
    <row r="24" spans="1:8" x14ac:dyDescent="0.25">
      <c r="A24" s="43" t="s">
        <v>99</v>
      </c>
      <c r="B24" s="34"/>
      <c r="D24" s="43" t="s">
        <v>99</v>
      </c>
      <c r="E24" s="34"/>
      <c r="G24" s="43" t="s">
        <v>99</v>
      </c>
      <c r="H24" s="34"/>
    </row>
    <row r="25" spans="1:8" x14ac:dyDescent="0.25">
      <c r="A25" s="43" t="s">
        <v>113</v>
      </c>
      <c r="B25" s="34"/>
      <c r="D25" s="43" t="s">
        <v>113</v>
      </c>
      <c r="E25" s="34"/>
      <c r="G25" s="43" t="s">
        <v>113</v>
      </c>
      <c r="H25" s="34"/>
    </row>
    <row r="26" spans="1:8" x14ac:dyDescent="0.25">
      <c r="A26" s="4" t="s">
        <v>48</v>
      </c>
      <c r="B26" s="34"/>
      <c r="D26" s="4" t="s">
        <v>48</v>
      </c>
      <c r="E26" s="34"/>
      <c r="G26" s="4" t="s">
        <v>48</v>
      </c>
      <c r="H26" s="34"/>
    </row>
    <row r="27" spans="1:8" x14ac:dyDescent="0.25">
      <c r="A27" s="64" t="s">
        <v>49</v>
      </c>
      <c r="B27" s="65">
        <f>B16</f>
        <v>0</v>
      </c>
      <c r="D27" s="64" t="s">
        <v>49</v>
      </c>
      <c r="E27" s="65">
        <f>B16</f>
        <v>0</v>
      </c>
      <c r="G27" s="64" t="s">
        <v>49</v>
      </c>
      <c r="H27" s="65">
        <f>B16</f>
        <v>0</v>
      </c>
    </row>
    <row r="28" spans="1:8" x14ac:dyDescent="0.25">
      <c r="A28" s="4"/>
      <c r="B28" s="39"/>
      <c r="D28" s="4"/>
      <c r="E28" s="39"/>
      <c r="G28" s="4"/>
      <c r="H28" s="39"/>
    </row>
    <row r="29" spans="1:8" x14ac:dyDescent="0.25">
      <c r="A29" s="52" t="s">
        <v>51</v>
      </c>
      <c r="B29" s="39"/>
      <c r="D29" s="43" t="s">
        <v>51</v>
      </c>
      <c r="E29" s="39"/>
      <c r="G29" s="43" t="s">
        <v>51</v>
      </c>
      <c r="H29" s="39"/>
    </row>
    <row r="30" spans="1:8" x14ac:dyDescent="0.25">
      <c r="A30" s="38" t="s">
        <v>22</v>
      </c>
      <c r="B30" s="54">
        <f>B26-B27</f>
        <v>0</v>
      </c>
      <c r="C30" s="5"/>
      <c r="D30" s="4" t="s">
        <v>22</v>
      </c>
      <c r="E30" s="54">
        <f>E26-E27</f>
        <v>0</v>
      </c>
      <c r="G30" s="4" t="s">
        <v>22</v>
      </c>
      <c r="H30" s="54">
        <f>H26-H27</f>
        <v>0</v>
      </c>
    </row>
    <row r="31" spans="1:8" x14ac:dyDescent="0.25">
      <c r="A31" s="43" t="s">
        <v>23</v>
      </c>
      <c r="B31" s="9" t="e">
        <f>B30/B16</f>
        <v>#DIV/0!</v>
      </c>
      <c r="C31" s="5"/>
      <c r="D31" s="43" t="s">
        <v>23</v>
      </c>
      <c r="E31" s="9" t="e">
        <f>E30/B16</f>
        <v>#DIV/0!</v>
      </c>
      <c r="G31" s="43" t="s">
        <v>23</v>
      </c>
      <c r="H31" s="9" t="e">
        <f>H30/H27</f>
        <v>#DIV/0!</v>
      </c>
    </row>
    <row r="32" spans="1:8" x14ac:dyDescent="0.25">
      <c r="A32" s="6"/>
      <c r="B32" s="50"/>
      <c r="C32" s="5"/>
      <c r="D32" s="6"/>
      <c r="E32" s="50"/>
      <c r="G32" s="6"/>
      <c r="H32" s="50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F2D38-A5A8-4C86-A393-754112292DA5}">
  <dimension ref="A2:J32"/>
  <sheetViews>
    <sheetView showGridLines="0" workbookViewId="0">
      <selection activeCell="A3" sqref="A3"/>
    </sheetView>
  </sheetViews>
  <sheetFormatPr baseColWidth="10" defaultRowHeight="15" x14ac:dyDescent="0.25"/>
  <cols>
    <col min="1" max="1" width="24.7109375" bestFit="1" customWidth="1"/>
    <col min="2" max="2" width="13" bestFit="1" customWidth="1"/>
    <col min="4" max="4" width="21.28515625" bestFit="1" customWidth="1"/>
    <col min="5" max="5" width="15.42578125" bestFit="1" customWidth="1"/>
    <col min="6" max="6" width="11.28515625" bestFit="1" customWidth="1"/>
    <col min="7" max="7" width="21.28515625" bestFit="1" customWidth="1"/>
    <col min="8" max="8" width="13" bestFit="1" customWidth="1"/>
    <col min="9" max="9" width="13.5703125" bestFit="1" customWidth="1"/>
    <col min="12" max="13" width="13.5703125" bestFit="1" customWidth="1"/>
  </cols>
  <sheetData>
    <row r="2" spans="1:10" x14ac:dyDescent="0.25">
      <c r="A2" s="27" t="s">
        <v>12</v>
      </c>
      <c r="B2" s="21" t="s">
        <v>15</v>
      </c>
      <c r="C2" s="32" t="s">
        <v>17</v>
      </c>
      <c r="D2" s="32" t="s">
        <v>110</v>
      </c>
      <c r="G2" s="32" t="s">
        <v>25</v>
      </c>
      <c r="H2" s="32" t="s">
        <v>28</v>
      </c>
      <c r="I2" s="32" t="s">
        <v>27</v>
      </c>
      <c r="J2" s="32" t="s">
        <v>67</v>
      </c>
    </row>
    <row r="3" spans="1:10" x14ac:dyDescent="0.25">
      <c r="A3" s="23" t="s">
        <v>102</v>
      </c>
      <c r="B3" s="24" t="s">
        <v>103</v>
      </c>
      <c r="C3" s="45">
        <v>69.56</v>
      </c>
      <c r="D3" s="72" t="s">
        <v>111</v>
      </c>
      <c r="G3" s="33">
        <v>0.01</v>
      </c>
      <c r="H3" s="36">
        <v>43245</v>
      </c>
      <c r="I3" s="35">
        <f>31/360</f>
        <v>8.611111111111111E-2</v>
      </c>
      <c r="J3" s="66">
        <v>0.03</v>
      </c>
    </row>
    <row r="5" spans="1:10" x14ac:dyDescent="0.25">
      <c r="A5" s="27" t="s">
        <v>13</v>
      </c>
      <c r="B5" s="21" t="s">
        <v>18</v>
      </c>
      <c r="C5" s="21" t="s">
        <v>3</v>
      </c>
      <c r="D5" s="21" t="s">
        <v>17</v>
      </c>
      <c r="E5" s="21" t="s">
        <v>5</v>
      </c>
      <c r="F5" s="21" t="s">
        <v>19</v>
      </c>
      <c r="G5" s="22" t="s">
        <v>20</v>
      </c>
    </row>
    <row r="6" spans="1:10" x14ac:dyDescent="0.25">
      <c r="A6" s="55" t="s">
        <v>115</v>
      </c>
      <c r="B6" s="55" t="s">
        <v>45</v>
      </c>
      <c r="C6" s="55">
        <v>62</v>
      </c>
      <c r="D6" s="68">
        <v>0.21</v>
      </c>
      <c r="E6" s="69">
        <v>0.29099999999999998</v>
      </c>
      <c r="F6" s="55">
        <v>10000</v>
      </c>
      <c r="G6" s="34"/>
    </row>
    <row r="7" spans="1:10" x14ac:dyDescent="0.25">
      <c r="A7" s="55" t="s">
        <v>104</v>
      </c>
      <c r="B7" s="55" t="s">
        <v>42</v>
      </c>
      <c r="C7" s="55">
        <v>71</v>
      </c>
      <c r="D7" s="68">
        <v>1.01</v>
      </c>
      <c r="E7" s="69">
        <v>0.22750000000000001</v>
      </c>
      <c r="F7" s="55">
        <v>10000</v>
      </c>
      <c r="G7" s="34"/>
    </row>
    <row r="8" spans="1:10" x14ac:dyDescent="0.25">
      <c r="A8" s="55" t="s">
        <v>105</v>
      </c>
      <c r="B8" s="55" t="s">
        <v>73</v>
      </c>
      <c r="C8" s="55">
        <v>66</v>
      </c>
      <c r="D8" s="68">
        <v>0.92</v>
      </c>
      <c r="E8" s="69">
        <v>0.2271</v>
      </c>
      <c r="F8" s="55">
        <v>10000</v>
      </c>
      <c r="G8" s="34"/>
    </row>
    <row r="9" spans="1:10" x14ac:dyDescent="0.25">
      <c r="A9" s="24" t="s">
        <v>114</v>
      </c>
      <c r="B9" s="24" t="s">
        <v>61</v>
      </c>
      <c r="C9" s="24">
        <v>75</v>
      </c>
      <c r="D9" s="25">
        <v>0.28000000000000003</v>
      </c>
      <c r="E9" s="71">
        <v>0.1968</v>
      </c>
      <c r="F9" s="26">
        <v>10000</v>
      </c>
      <c r="G9" s="34"/>
    </row>
    <row r="10" spans="1:10" x14ac:dyDescent="0.25">
      <c r="E10" s="70"/>
    </row>
    <row r="11" spans="1:10" x14ac:dyDescent="0.25">
      <c r="A11" s="1" t="s">
        <v>109</v>
      </c>
      <c r="B11" s="3"/>
    </row>
    <row r="12" spans="1:10" x14ac:dyDescent="0.25">
      <c r="A12" s="57" t="s">
        <v>115</v>
      </c>
      <c r="B12" s="34"/>
    </row>
    <row r="13" spans="1:10" x14ac:dyDescent="0.25">
      <c r="A13" s="57" t="s">
        <v>104</v>
      </c>
      <c r="B13" s="34"/>
    </row>
    <row r="14" spans="1:10" x14ac:dyDescent="0.25">
      <c r="A14" s="57" t="s">
        <v>105</v>
      </c>
      <c r="B14" s="34"/>
    </row>
    <row r="15" spans="1:10" x14ac:dyDescent="0.25">
      <c r="A15" s="60" t="s">
        <v>114</v>
      </c>
      <c r="B15" s="34"/>
    </row>
    <row r="16" spans="1:10" x14ac:dyDescent="0.25">
      <c r="A16" s="49" t="s">
        <v>108</v>
      </c>
      <c r="B16" s="58"/>
    </row>
    <row r="18" spans="1:8" x14ac:dyDescent="0.25">
      <c r="H18" s="5"/>
    </row>
    <row r="19" spans="1:8" x14ac:dyDescent="0.25">
      <c r="A19" s="37" t="s">
        <v>30</v>
      </c>
      <c r="B19" s="3"/>
      <c r="D19" s="37" t="s">
        <v>38</v>
      </c>
      <c r="E19" s="3"/>
      <c r="G19" s="37" t="s">
        <v>40</v>
      </c>
      <c r="H19" s="3"/>
    </row>
    <row r="20" spans="1:8" x14ac:dyDescent="0.25">
      <c r="A20" s="49" t="s">
        <v>106</v>
      </c>
      <c r="B20" s="50">
        <v>69</v>
      </c>
      <c r="D20" s="49" t="s">
        <v>107</v>
      </c>
      <c r="E20" s="50">
        <v>72</v>
      </c>
      <c r="G20" s="49" t="s">
        <v>106</v>
      </c>
      <c r="H20" s="50">
        <v>52</v>
      </c>
    </row>
    <row r="21" spans="1:8" x14ac:dyDescent="0.25">
      <c r="A21" s="38"/>
      <c r="B21" s="39"/>
      <c r="D21" s="38"/>
      <c r="E21" s="39"/>
      <c r="G21" s="38"/>
      <c r="H21" s="50"/>
    </row>
    <row r="22" spans="1:8" x14ac:dyDescent="0.25">
      <c r="A22" s="43" t="s">
        <v>115</v>
      </c>
      <c r="B22" s="34"/>
      <c r="D22" s="43" t="s">
        <v>115</v>
      </c>
      <c r="E22" s="34"/>
      <c r="G22" s="43" t="s">
        <v>115</v>
      </c>
      <c r="H22" s="34"/>
    </row>
    <row r="23" spans="1:8" x14ac:dyDescent="0.25">
      <c r="A23" s="43" t="s">
        <v>104</v>
      </c>
      <c r="B23" s="34"/>
      <c r="D23" s="43" t="s">
        <v>104</v>
      </c>
      <c r="E23" s="34"/>
      <c r="G23" s="43" t="s">
        <v>104</v>
      </c>
      <c r="H23" s="34"/>
    </row>
    <row r="24" spans="1:8" x14ac:dyDescent="0.25">
      <c r="A24" s="43" t="s">
        <v>105</v>
      </c>
      <c r="B24" s="34"/>
      <c r="D24" s="43" t="s">
        <v>105</v>
      </c>
      <c r="E24" s="34"/>
      <c r="G24" s="43" t="s">
        <v>105</v>
      </c>
      <c r="H24" s="34"/>
    </row>
    <row r="25" spans="1:8" x14ac:dyDescent="0.25">
      <c r="A25" s="48" t="s">
        <v>114</v>
      </c>
      <c r="B25" s="34"/>
      <c r="D25" s="48" t="s">
        <v>114</v>
      </c>
      <c r="E25" s="34"/>
      <c r="G25" s="48" t="s">
        <v>114</v>
      </c>
      <c r="H25" s="34"/>
    </row>
    <row r="26" spans="1:8" x14ac:dyDescent="0.25">
      <c r="A26" s="4" t="s">
        <v>48</v>
      </c>
      <c r="B26" s="34"/>
      <c r="D26" s="4" t="s">
        <v>48</v>
      </c>
      <c r="E26" s="34"/>
      <c r="G26" s="4" t="s">
        <v>48</v>
      </c>
      <c r="H26" s="34"/>
    </row>
    <row r="27" spans="1:8" x14ac:dyDescent="0.25">
      <c r="A27" s="1" t="s">
        <v>109</v>
      </c>
      <c r="B27" s="65">
        <f>B16</f>
        <v>0</v>
      </c>
      <c r="D27" s="1" t="s">
        <v>109</v>
      </c>
      <c r="E27" s="65">
        <f>B16</f>
        <v>0</v>
      </c>
      <c r="G27" s="1" t="s">
        <v>109</v>
      </c>
      <c r="H27" s="65">
        <f>B16</f>
        <v>0</v>
      </c>
    </row>
    <row r="28" spans="1:8" x14ac:dyDescent="0.25">
      <c r="A28" s="4"/>
      <c r="B28" s="39"/>
      <c r="D28" s="4"/>
      <c r="E28" s="39"/>
      <c r="G28" s="4"/>
      <c r="H28" s="39"/>
    </row>
    <row r="29" spans="1:8" x14ac:dyDescent="0.25">
      <c r="A29" s="52" t="s">
        <v>51</v>
      </c>
      <c r="B29" s="39"/>
      <c r="D29" s="43" t="s">
        <v>51</v>
      </c>
      <c r="E29" s="39"/>
      <c r="G29" s="43" t="s">
        <v>51</v>
      </c>
      <c r="H29" s="39"/>
    </row>
    <row r="30" spans="1:8" x14ac:dyDescent="0.25">
      <c r="A30" s="38" t="s">
        <v>22</v>
      </c>
      <c r="B30" s="54">
        <f>B27-B26</f>
        <v>0</v>
      </c>
      <c r="C30" s="5"/>
      <c r="D30" s="4" t="s">
        <v>22</v>
      </c>
      <c r="E30" s="54">
        <f>E27-E26</f>
        <v>0</v>
      </c>
      <c r="G30" s="4" t="s">
        <v>22</v>
      </c>
      <c r="H30" s="54">
        <f>H27-H26</f>
        <v>0</v>
      </c>
    </row>
    <row r="31" spans="1:8" x14ac:dyDescent="0.25">
      <c r="A31" s="43" t="s">
        <v>23</v>
      </c>
      <c r="B31" s="9" t="e">
        <f>B30/B16</f>
        <v>#DIV/0!</v>
      </c>
      <c r="C31" s="5"/>
      <c r="D31" s="43" t="s">
        <v>23</v>
      </c>
      <c r="E31" s="9" t="e">
        <f>E30/B16</f>
        <v>#DIV/0!</v>
      </c>
      <c r="G31" s="43" t="s">
        <v>23</v>
      </c>
      <c r="H31" s="9" t="e">
        <f>H30/H27</f>
        <v>#DIV/0!</v>
      </c>
    </row>
    <row r="32" spans="1:8" x14ac:dyDescent="0.25">
      <c r="A32" s="6"/>
      <c r="B32" s="50"/>
      <c r="C32" s="5"/>
      <c r="D32" s="6"/>
      <c r="E32" s="50"/>
      <c r="G32" s="6"/>
      <c r="H32" s="50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68704-BF1A-411E-A90C-6D8C498BFDBD}">
  <dimension ref="A1:D23"/>
  <sheetViews>
    <sheetView showGridLines="0" zoomScale="90" zoomScaleNormal="90" workbookViewId="0">
      <selection activeCell="H19" sqref="H19"/>
    </sheetView>
  </sheetViews>
  <sheetFormatPr baseColWidth="10" defaultRowHeight="15" x14ac:dyDescent="0.25"/>
  <cols>
    <col min="1" max="1" width="29.42578125" customWidth="1"/>
    <col min="2" max="2" width="17.5703125" bestFit="1" customWidth="1"/>
  </cols>
  <sheetData>
    <row r="1" spans="1:4" x14ac:dyDescent="0.25">
      <c r="A1" s="37" t="s">
        <v>116</v>
      </c>
      <c r="B1" s="3"/>
    </row>
    <row r="2" spans="1:4" x14ac:dyDescent="0.25">
      <c r="A2" s="4" t="s">
        <v>117</v>
      </c>
      <c r="B2" s="84"/>
    </row>
    <row r="3" spans="1:4" x14ac:dyDescent="0.25">
      <c r="A3" s="4" t="s">
        <v>118</v>
      </c>
      <c r="B3" s="84"/>
    </row>
    <row r="4" spans="1:4" x14ac:dyDescent="0.25">
      <c r="A4" s="4" t="s">
        <v>119</v>
      </c>
      <c r="B4" s="84"/>
    </row>
    <row r="5" spans="1:4" x14ac:dyDescent="0.25">
      <c r="A5" s="4" t="s">
        <v>120</v>
      </c>
      <c r="B5" s="84"/>
    </row>
    <row r="6" spans="1:4" x14ac:dyDescent="0.25">
      <c r="A6" s="4" t="s">
        <v>121</v>
      </c>
      <c r="B6" s="84"/>
    </row>
    <row r="7" spans="1:4" x14ac:dyDescent="0.25">
      <c r="A7" s="4" t="s">
        <v>122</v>
      </c>
      <c r="B7" s="85"/>
    </row>
    <row r="8" spans="1:4" x14ac:dyDescent="0.25">
      <c r="A8" s="4" t="s">
        <v>123</v>
      </c>
      <c r="B8" s="85"/>
    </row>
    <row r="9" spans="1:4" x14ac:dyDescent="0.25">
      <c r="A9" s="4" t="s">
        <v>124</v>
      </c>
      <c r="B9" s="84"/>
    </row>
    <row r="10" spans="1:4" x14ac:dyDescent="0.25">
      <c r="A10" s="6" t="s">
        <v>135</v>
      </c>
      <c r="B10" s="50">
        <v>365</v>
      </c>
    </row>
    <row r="12" spans="1:4" x14ac:dyDescent="0.25">
      <c r="A12" s="1"/>
      <c r="B12" s="83"/>
    </row>
    <row r="13" spans="1:4" x14ac:dyDescent="0.25">
      <c r="A13" s="6"/>
      <c r="B13" s="83"/>
    </row>
    <row r="15" spans="1:4" x14ac:dyDescent="0.25">
      <c r="A15" s="95"/>
      <c r="B15" s="96"/>
      <c r="C15" s="2"/>
      <c r="D15" s="3"/>
    </row>
    <row r="16" spans="1:4" x14ac:dyDescent="0.25">
      <c r="A16" s="89"/>
      <c r="B16" s="97"/>
      <c r="C16" s="5"/>
      <c r="D16" s="83"/>
    </row>
    <row r="17" spans="1:4" x14ac:dyDescent="0.25">
      <c r="A17" s="91"/>
      <c r="B17" s="98"/>
      <c r="C17" s="7"/>
      <c r="D17" s="83"/>
    </row>
    <row r="19" spans="1:4" x14ac:dyDescent="0.25">
      <c r="A19" s="95"/>
      <c r="B19" s="96"/>
      <c r="C19" s="2"/>
      <c r="D19" s="83"/>
    </row>
    <row r="20" spans="1:4" x14ac:dyDescent="0.25">
      <c r="A20" s="91"/>
      <c r="B20" s="98"/>
      <c r="C20" s="7"/>
      <c r="D20" s="83"/>
    </row>
    <row r="21" spans="1:4" x14ac:dyDescent="0.25">
      <c r="D21" s="81"/>
    </row>
    <row r="22" spans="1:4" x14ac:dyDescent="0.25">
      <c r="A22" s="95"/>
      <c r="B22" s="96"/>
      <c r="C22" s="2"/>
      <c r="D22" s="82"/>
    </row>
    <row r="23" spans="1:4" x14ac:dyDescent="0.25">
      <c r="A23" s="91"/>
      <c r="B23" s="98"/>
      <c r="C23" s="7"/>
      <c r="D23" s="83"/>
    </row>
  </sheetData>
  <mergeCells count="3">
    <mergeCell ref="A15:B17"/>
    <mergeCell ref="A19:B20"/>
    <mergeCell ref="A22:B23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D5922-DAA9-4CDC-BE33-67784802D4B2}">
  <dimension ref="A2:G13"/>
  <sheetViews>
    <sheetView showGridLines="0" workbookViewId="0">
      <selection activeCell="G9" sqref="G9"/>
    </sheetView>
  </sheetViews>
  <sheetFormatPr baseColWidth="10" defaultRowHeight="15" x14ac:dyDescent="0.25"/>
  <cols>
    <col min="1" max="1" width="20.85546875" bestFit="1" customWidth="1"/>
    <col min="3" max="4" width="12.5703125" bestFit="1" customWidth="1"/>
    <col min="5" max="5" width="8.7109375" bestFit="1" customWidth="1"/>
    <col min="6" max="6" width="15.42578125" bestFit="1" customWidth="1"/>
  </cols>
  <sheetData>
    <row r="2" spans="1:7" x14ac:dyDescent="0.25">
      <c r="A2" s="20" t="s">
        <v>12</v>
      </c>
      <c r="B2" s="21" t="s">
        <v>15</v>
      </c>
      <c r="C2" s="21" t="s">
        <v>8</v>
      </c>
      <c r="D2" s="22" t="s">
        <v>19</v>
      </c>
      <c r="F2" s="32" t="s">
        <v>25</v>
      </c>
      <c r="G2" s="32" t="s">
        <v>27</v>
      </c>
    </row>
    <row r="3" spans="1:7" x14ac:dyDescent="0.25">
      <c r="A3" s="23" t="s">
        <v>24</v>
      </c>
      <c r="B3" s="24" t="s">
        <v>7</v>
      </c>
      <c r="C3" s="25"/>
      <c r="D3" s="26"/>
      <c r="F3" s="33">
        <v>0.01</v>
      </c>
      <c r="G3" s="35"/>
    </row>
    <row r="5" spans="1:7" x14ac:dyDescent="0.25">
      <c r="A5" s="27" t="s">
        <v>13</v>
      </c>
      <c r="B5" s="21" t="s">
        <v>18</v>
      </c>
      <c r="C5" s="28" t="s">
        <v>3</v>
      </c>
      <c r="D5" s="28" t="s">
        <v>4</v>
      </c>
      <c r="E5" s="29" t="s">
        <v>5</v>
      </c>
    </row>
    <row r="6" spans="1:7" x14ac:dyDescent="0.25">
      <c r="A6" s="23"/>
      <c r="B6" s="24"/>
      <c r="C6" s="24"/>
      <c r="D6" s="30"/>
      <c r="E6" s="31"/>
    </row>
    <row r="8" spans="1:7" x14ac:dyDescent="0.25">
      <c r="A8" s="1"/>
      <c r="B8" s="2"/>
      <c r="C8" s="10" t="s">
        <v>0</v>
      </c>
      <c r="D8" s="10" t="s">
        <v>9</v>
      </c>
      <c r="E8" s="2" t="s">
        <v>8</v>
      </c>
      <c r="F8" s="10" t="s">
        <v>26</v>
      </c>
      <c r="G8" s="3" t="s">
        <v>10</v>
      </c>
    </row>
    <row r="9" spans="1:7" x14ac:dyDescent="0.25">
      <c r="A9" s="4" t="s">
        <v>6</v>
      </c>
      <c r="B9" s="5" t="s">
        <v>1</v>
      </c>
      <c r="C9" s="14">
        <v>200</v>
      </c>
      <c r="D9" s="34"/>
      <c r="E9" s="5">
        <f>$D$6</f>
        <v>0</v>
      </c>
      <c r="F9" s="12">
        <f>(D9-E9)*D3</f>
        <v>0</v>
      </c>
      <c r="G9" s="9" t="e">
        <f>(D9-E9)/E9</f>
        <v>#DIV/0!</v>
      </c>
    </row>
    <row r="10" spans="1:7" x14ac:dyDescent="0.25">
      <c r="A10" s="6"/>
      <c r="B10" s="7" t="s">
        <v>2</v>
      </c>
      <c r="C10" s="15">
        <v>185</v>
      </c>
      <c r="D10" s="34"/>
      <c r="E10" s="7">
        <f>$D$6</f>
        <v>0</v>
      </c>
      <c r="F10" s="13">
        <f>(D10-E10)*D3</f>
        <v>0</v>
      </c>
      <c r="G10" s="8" t="e">
        <f>(D10-E10)/E10</f>
        <v>#DIV/0!</v>
      </c>
    </row>
    <row r="12" spans="1:7" x14ac:dyDescent="0.25">
      <c r="A12" s="1" t="s">
        <v>11</v>
      </c>
      <c r="B12" s="2"/>
      <c r="C12" s="2"/>
      <c r="D12" s="2">
        <v>200</v>
      </c>
      <c r="E12" s="87">
        <f>C3</f>
        <v>0</v>
      </c>
      <c r="F12" s="16">
        <f>(D12-E12)*$D$3</f>
        <v>0</v>
      </c>
      <c r="G12" s="18" t="e">
        <f>(D12-E12)/E12</f>
        <v>#DIV/0!</v>
      </c>
    </row>
    <row r="13" spans="1:7" x14ac:dyDescent="0.25">
      <c r="A13" s="6"/>
      <c r="B13" s="7"/>
      <c r="C13" s="7"/>
      <c r="D13" s="7">
        <v>185</v>
      </c>
      <c r="E13" s="88">
        <f>C3</f>
        <v>0</v>
      </c>
      <c r="F13" s="17">
        <f>(D13-E13)*$D$3</f>
        <v>0</v>
      </c>
      <c r="G13" s="19" t="e">
        <f>(D13-E13)/E13</f>
        <v>#DIV/0!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B3E04-A450-41A7-B3D6-47F716B5D8D0}">
  <dimension ref="A2:M18"/>
  <sheetViews>
    <sheetView showGridLines="0" workbookViewId="0">
      <selection activeCell="G11" sqref="G11"/>
    </sheetView>
  </sheetViews>
  <sheetFormatPr baseColWidth="10" defaultRowHeight="15" x14ac:dyDescent="0.25"/>
  <cols>
    <col min="1" max="1" width="23.5703125" bestFit="1" customWidth="1"/>
    <col min="4" max="4" width="13.5703125" bestFit="1" customWidth="1"/>
    <col min="7" max="7" width="15.140625" bestFit="1" customWidth="1"/>
    <col min="8" max="8" width="19.140625" bestFit="1" customWidth="1"/>
    <col min="9" max="9" width="6.42578125" customWidth="1"/>
    <col min="13" max="13" width="13.5703125" bestFit="1" customWidth="1"/>
  </cols>
  <sheetData>
    <row r="2" spans="1:13" x14ac:dyDescent="0.25">
      <c r="A2" s="27" t="s">
        <v>12</v>
      </c>
      <c r="B2" s="21" t="s">
        <v>15</v>
      </c>
      <c r="C2" s="32" t="s">
        <v>8</v>
      </c>
      <c r="D2" s="32" t="s">
        <v>21</v>
      </c>
      <c r="E2" s="32" t="s">
        <v>19</v>
      </c>
      <c r="F2" s="32" t="s">
        <v>20</v>
      </c>
      <c r="G2" s="32" t="s">
        <v>22</v>
      </c>
      <c r="H2" s="22" t="s">
        <v>23</v>
      </c>
      <c r="K2" s="32" t="s">
        <v>25</v>
      </c>
      <c r="L2" s="32" t="s">
        <v>27</v>
      </c>
      <c r="M2" s="32" t="s">
        <v>28</v>
      </c>
    </row>
    <row r="3" spans="1:13" x14ac:dyDescent="0.25">
      <c r="A3" s="23" t="s">
        <v>14</v>
      </c>
      <c r="B3" s="24" t="s">
        <v>16</v>
      </c>
      <c r="C3" s="45">
        <v>74.8</v>
      </c>
      <c r="D3" s="45"/>
      <c r="E3" s="46">
        <v>1000</v>
      </c>
      <c r="F3" s="45">
        <f>D3*E3</f>
        <v>0</v>
      </c>
      <c r="G3" s="34"/>
      <c r="H3" s="44">
        <f>G3/(C3*E3)</f>
        <v>0</v>
      </c>
      <c r="K3" s="33">
        <v>0.01</v>
      </c>
      <c r="L3" s="35">
        <f>161/360</f>
        <v>0.44722222222222224</v>
      </c>
      <c r="M3" s="36">
        <v>43364</v>
      </c>
    </row>
    <row r="5" spans="1:13" x14ac:dyDescent="0.25">
      <c r="A5" s="27" t="s">
        <v>13</v>
      </c>
      <c r="B5" s="21" t="s">
        <v>18</v>
      </c>
      <c r="C5" s="32" t="s">
        <v>3</v>
      </c>
      <c r="D5" s="32" t="s">
        <v>17</v>
      </c>
      <c r="E5" s="32" t="s">
        <v>5</v>
      </c>
      <c r="F5" s="32" t="s">
        <v>19</v>
      </c>
      <c r="G5" s="22" t="s">
        <v>20</v>
      </c>
    </row>
    <row r="6" spans="1:13" x14ac:dyDescent="0.25">
      <c r="A6" s="23" t="s">
        <v>29</v>
      </c>
      <c r="B6" s="24" t="s">
        <v>42</v>
      </c>
      <c r="C6" s="46">
        <v>90</v>
      </c>
      <c r="D6" s="45">
        <v>3.16</v>
      </c>
      <c r="E6" s="47">
        <v>0.21410000000000001</v>
      </c>
      <c r="F6" s="46">
        <v>1000</v>
      </c>
      <c r="G6" s="34"/>
    </row>
    <row r="8" spans="1:13" x14ac:dyDescent="0.25">
      <c r="A8" s="37" t="s">
        <v>30</v>
      </c>
      <c r="B8" s="3"/>
      <c r="D8" s="37" t="s">
        <v>38</v>
      </c>
      <c r="E8" s="42"/>
      <c r="F8" s="3"/>
      <c r="H8" s="37" t="s">
        <v>40</v>
      </c>
      <c r="I8" s="2"/>
      <c r="J8" s="3"/>
    </row>
    <row r="9" spans="1:13" x14ac:dyDescent="0.25">
      <c r="A9" s="38" t="s">
        <v>31</v>
      </c>
      <c r="B9" s="39"/>
      <c r="D9" s="99" t="s">
        <v>39</v>
      </c>
      <c r="E9" s="100"/>
      <c r="F9" s="39"/>
      <c r="H9" s="38" t="s">
        <v>41</v>
      </c>
      <c r="I9" s="5"/>
      <c r="J9" s="39"/>
    </row>
    <row r="10" spans="1:13" x14ac:dyDescent="0.25">
      <c r="A10" s="4" t="s">
        <v>35</v>
      </c>
      <c r="B10" s="39"/>
      <c r="D10" s="4" t="s">
        <v>35</v>
      </c>
      <c r="E10" s="5"/>
      <c r="F10" s="39"/>
      <c r="H10" s="4" t="s">
        <v>35</v>
      </c>
      <c r="I10" s="5"/>
      <c r="J10" s="39"/>
    </row>
    <row r="11" spans="1:13" x14ac:dyDescent="0.25">
      <c r="A11" s="4" t="s">
        <v>32</v>
      </c>
      <c r="B11" s="40"/>
      <c r="D11" s="4" t="s">
        <v>32</v>
      </c>
      <c r="E11" s="5"/>
      <c r="F11" s="40"/>
      <c r="H11" s="4" t="s">
        <v>32</v>
      </c>
      <c r="I11" s="5"/>
      <c r="J11" s="40"/>
    </row>
    <row r="12" spans="1:13" x14ac:dyDescent="0.25">
      <c r="A12" s="6" t="s">
        <v>33</v>
      </c>
      <c r="B12" s="41"/>
      <c r="D12" s="6" t="s">
        <v>33</v>
      </c>
      <c r="E12" s="7"/>
      <c r="F12" s="41"/>
      <c r="H12" s="6" t="s">
        <v>33</v>
      </c>
      <c r="I12" s="7"/>
      <c r="J12" s="41"/>
    </row>
    <row r="13" spans="1:13" x14ac:dyDescent="0.25">
      <c r="A13" s="4" t="s">
        <v>34</v>
      </c>
      <c r="B13" s="40">
        <f>SUM(B11:B12)</f>
        <v>0</v>
      </c>
      <c r="D13" s="4" t="s">
        <v>34</v>
      </c>
      <c r="E13" s="5"/>
      <c r="F13" s="40">
        <f>SUM(F11:F12)</f>
        <v>0</v>
      </c>
      <c r="H13" s="43" t="s">
        <v>34</v>
      </c>
      <c r="I13" s="5"/>
      <c r="J13" s="40">
        <f>SUM(J11:J12)</f>
        <v>0</v>
      </c>
    </row>
    <row r="14" spans="1:13" x14ac:dyDescent="0.25">
      <c r="A14" s="4"/>
      <c r="B14" s="39"/>
      <c r="D14" s="4"/>
      <c r="E14" s="5"/>
      <c r="F14" s="39"/>
      <c r="H14" s="4"/>
      <c r="I14" s="5"/>
      <c r="J14" s="39"/>
    </row>
    <row r="15" spans="1:13" x14ac:dyDescent="0.25">
      <c r="A15" s="4" t="s">
        <v>36</v>
      </c>
      <c r="B15" s="39"/>
      <c r="D15" s="4" t="s">
        <v>36</v>
      </c>
      <c r="E15" s="5"/>
      <c r="F15" s="39"/>
      <c r="H15" s="4" t="s">
        <v>36</v>
      </c>
      <c r="I15" s="5"/>
      <c r="J15" s="39"/>
    </row>
    <row r="16" spans="1:13" x14ac:dyDescent="0.25">
      <c r="A16" s="4" t="s">
        <v>32</v>
      </c>
      <c r="B16" s="40">
        <f>B11</f>
        <v>0</v>
      </c>
      <c r="D16" s="4" t="s">
        <v>32</v>
      </c>
      <c r="E16" s="11"/>
      <c r="F16" s="40">
        <f>F11</f>
        <v>0</v>
      </c>
      <c r="H16" s="4" t="s">
        <v>32</v>
      </c>
      <c r="I16" s="5"/>
      <c r="J16" s="40">
        <f>J11</f>
        <v>0</v>
      </c>
    </row>
    <row r="17" spans="1:10" x14ac:dyDescent="0.25">
      <c r="A17" s="4"/>
      <c r="B17" s="39"/>
      <c r="D17" s="4"/>
      <c r="E17" s="5"/>
      <c r="F17" s="39"/>
      <c r="H17" s="4"/>
      <c r="I17" s="5"/>
      <c r="J17" s="39"/>
    </row>
    <row r="18" spans="1:10" x14ac:dyDescent="0.25">
      <c r="A18" s="6" t="s">
        <v>37</v>
      </c>
      <c r="B18" s="8" t="e">
        <f>B12/B16</f>
        <v>#DIV/0!</v>
      </c>
      <c r="D18" s="6"/>
      <c r="E18" s="7"/>
      <c r="F18" s="8" t="e">
        <f>F12/F16</f>
        <v>#DIV/0!</v>
      </c>
      <c r="H18" s="6"/>
      <c r="I18" s="7"/>
      <c r="J18" s="8" t="e">
        <f>J12/J16</f>
        <v>#DIV/0!</v>
      </c>
    </row>
  </sheetData>
  <mergeCells count="1">
    <mergeCell ref="D9:E9"/>
  </mergeCells>
  <pageMargins left="0.7" right="0.7" top="0.78740157499999996" bottom="0.78740157499999996" header="0.3" footer="0.3"/>
  <ignoredErrors>
    <ignoredError sqref="J1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AB095-7E96-4D69-9E2A-5F6407BF7F19}">
  <dimension ref="A2:J29"/>
  <sheetViews>
    <sheetView showGridLines="0" workbookViewId="0">
      <selection activeCell="D11" sqref="D11"/>
    </sheetView>
  </sheetViews>
  <sheetFormatPr baseColWidth="10" defaultRowHeight="15" x14ac:dyDescent="0.25"/>
  <cols>
    <col min="1" max="1" width="20.85546875" bestFit="1" customWidth="1"/>
    <col min="2" max="2" width="12.28515625" bestFit="1" customWidth="1"/>
    <col min="4" max="4" width="20" bestFit="1" customWidth="1"/>
    <col min="5" max="5" width="12.28515625" bestFit="1" customWidth="1"/>
    <col min="6" max="6" width="11.28515625" bestFit="1" customWidth="1"/>
    <col min="7" max="7" width="20" bestFit="1" customWidth="1"/>
    <col min="8" max="8" width="12" bestFit="1" customWidth="1"/>
    <col min="9" max="9" width="13.5703125" bestFit="1" customWidth="1"/>
    <col min="12" max="13" width="13.5703125" bestFit="1" customWidth="1"/>
  </cols>
  <sheetData>
    <row r="2" spans="1:10" x14ac:dyDescent="0.25">
      <c r="A2" s="27" t="s">
        <v>12</v>
      </c>
      <c r="B2" s="21" t="s">
        <v>15</v>
      </c>
      <c r="C2" s="32" t="s">
        <v>8</v>
      </c>
      <c r="D2" s="32" t="s">
        <v>19</v>
      </c>
      <c r="E2" s="32" t="s">
        <v>20</v>
      </c>
      <c r="H2" s="32" t="s">
        <v>25</v>
      </c>
      <c r="I2" s="32" t="s">
        <v>28</v>
      </c>
      <c r="J2" s="32" t="s">
        <v>27</v>
      </c>
    </row>
    <row r="3" spans="1:10" x14ac:dyDescent="0.25">
      <c r="A3" s="23" t="s">
        <v>43</v>
      </c>
      <c r="B3" s="24" t="s">
        <v>44</v>
      </c>
      <c r="C3" s="45">
        <v>77.88</v>
      </c>
      <c r="D3" s="46">
        <v>1000</v>
      </c>
      <c r="E3" s="34"/>
      <c r="H3" s="33">
        <v>0.01</v>
      </c>
      <c r="I3" s="36">
        <v>43392</v>
      </c>
      <c r="J3" s="35">
        <f>181/360</f>
        <v>0.50277777777777777</v>
      </c>
    </row>
    <row r="5" spans="1:10" x14ac:dyDescent="0.25">
      <c r="A5" s="27" t="s">
        <v>13</v>
      </c>
      <c r="B5" s="21" t="s">
        <v>18</v>
      </c>
      <c r="C5" s="32" t="s">
        <v>3</v>
      </c>
      <c r="D5" s="32" t="s">
        <v>17</v>
      </c>
      <c r="E5" s="32" t="s">
        <v>5</v>
      </c>
      <c r="F5" s="32" t="s">
        <v>19</v>
      </c>
      <c r="G5" s="22" t="s">
        <v>20</v>
      </c>
    </row>
    <row r="6" spans="1:10" x14ac:dyDescent="0.25">
      <c r="A6" s="24" t="s">
        <v>46</v>
      </c>
      <c r="B6" s="24" t="s">
        <v>45</v>
      </c>
      <c r="C6" s="46">
        <v>75</v>
      </c>
      <c r="D6" s="45">
        <v>1.43</v>
      </c>
      <c r="E6" s="47">
        <v>0.16769999999999999</v>
      </c>
      <c r="F6" s="46">
        <v>1000</v>
      </c>
      <c r="G6" s="34"/>
    </row>
    <row r="9" spans="1:10" x14ac:dyDescent="0.25">
      <c r="A9" s="1" t="s">
        <v>49</v>
      </c>
      <c r="B9" s="3"/>
    </row>
    <row r="10" spans="1:10" x14ac:dyDescent="0.25">
      <c r="A10" s="4" t="s">
        <v>44</v>
      </c>
      <c r="B10" s="34">
        <f>E3</f>
        <v>0</v>
      </c>
    </row>
    <row r="11" spans="1:10" x14ac:dyDescent="0.25">
      <c r="A11" s="6" t="s">
        <v>46</v>
      </c>
      <c r="B11" s="34">
        <f>G6</f>
        <v>0</v>
      </c>
    </row>
    <row r="12" spans="1:10" x14ac:dyDescent="0.25">
      <c r="A12" s="6" t="s">
        <v>47</v>
      </c>
      <c r="B12" s="41">
        <f>SUM(B10:B11)</f>
        <v>0</v>
      </c>
    </row>
    <row r="15" spans="1:10" x14ac:dyDescent="0.25">
      <c r="A15" s="37" t="s">
        <v>30</v>
      </c>
      <c r="B15" s="3"/>
      <c r="D15" s="37" t="s">
        <v>38</v>
      </c>
      <c r="E15" s="3"/>
      <c r="G15" s="37" t="s">
        <v>40</v>
      </c>
      <c r="H15" s="3"/>
    </row>
    <row r="16" spans="1:10" x14ac:dyDescent="0.25">
      <c r="A16" s="49" t="s">
        <v>53</v>
      </c>
      <c r="B16" s="50">
        <v>100</v>
      </c>
      <c r="D16" s="49" t="s">
        <v>53</v>
      </c>
      <c r="E16" s="50">
        <v>85</v>
      </c>
      <c r="G16" s="49" t="s">
        <v>54</v>
      </c>
      <c r="H16" s="50">
        <v>66</v>
      </c>
    </row>
    <row r="17" spans="1:8" x14ac:dyDescent="0.25">
      <c r="A17" s="38"/>
      <c r="B17" s="39"/>
      <c r="D17" s="38"/>
      <c r="E17" s="39"/>
      <c r="G17" s="38"/>
      <c r="H17" s="39"/>
    </row>
    <row r="18" spans="1:8" x14ac:dyDescent="0.25">
      <c r="A18" s="4" t="s">
        <v>44</v>
      </c>
      <c r="B18" s="34"/>
      <c r="D18" s="4" t="s">
        <v>44</v>
      </c>
      <c r="E18" s="34"/>
      <c r="G18" s="4" t="s">
        <v>44</v>
      </c>
      <c r="H18" s="34"/>
    </row>
    <row r="19" spans="1:8" x14ac:dyDescent="0.25">
      <c r="A19" s="4" t="s">
        <v>46</v>
      </c>
      <c r="B19" s="34">
        <v>0</v>
      </c>
      <c r="D19" s="4" t="s">
        <v>46</v>
      </c>
      <c r="E19" s="34">
        <v>0</v>
      </c>
      <c r="G19" s="4" t="s">
        <v>46</v>
      </c>
      <c r="H19" s="34"/>
    </row>
    <row r="20" spans="1:8" x14ac:dyDescent="0.25">
      <c r="A20" s="4" t="s">
        <v>48</v>
      </c>
      <c r="B20" s="34">
        <f>SUM(B18:B19)</f>
        <v>0</v>
      </c>
      <c r="D20" s="4" t="s">
        <v>48</v>
      </c>
      <c r="E20" s="34">
        <f>SUM(E18:E19)</f>
        <v>0</v>
      </c>
      <c r="G20" s="4" t="s">
        <v>48</v>
      </c>
      <c r="H20" s="34">
        <f>SUM(H18:H19)</f>
        <v>0</v>
      </c>
    </row>
    <row r="21" spans="1:8" x14ac:dyDescent="0.25">
      <c r="A21" s="38" t="s">
        <v>49</v>
      </c>
      <c r="B21" s="51">
        <f>B12</f>
        <v>0</v>
      </c>
      <c r="D21" s="4" t="s">
        <v>49</v>
      </c>
      <c r="E21" s="40">
        <f>B12</f>
        <v>0</v>
      </c>
      <c r="G21" s="4" t="s">
        <v>49</v>
      </c>
      <c r="H21" s="40">
        <f>B12</f>
        <v>0</v>
      </c>
    </row>
    <row r="22" spans="1:8" x14ac:dyDescent="0.25">
      <c r="A22" s="4"/>
      <c r="B22" s="39"/>
      <c r="D22" s="4"/>
      <c r="E22" s="39"/>
      <c r="G22" s="4"/>
      <c r="H22" s="39"/>
    </row>
    <row r="23" spans="1:8" x14ac:dyDescent="0.25">
      <c r="A23" s="52" t="s">
        <v>51</v>
      </c>
      <c r="B23" s="39"/>
      <c r="C23" s="5"/>
      <c r="D23" s="43" t="s">
        <v>51</v>
      </c>
      <c r="E23" s="39"/>
      <c r="G23" s="43" t="s">
        <v>51</v>
      </c>
      <c r="H23" s="39"/>
    </row>
    <row r="24" spans="1:8" x14ac:dyDescent="0.25">
      <c r="A24" s="38" t="s">
        <v>22</v>
      </c>
      <c r="B24" s="54">
        <f>B20-B21</f>
        <v>0</v>
      </c>
      <c r="C24" s="5"/>
      <c r="D24" s="4" t="s">
        <v>22</v>
      </c>
      <c r="E24" s="54">
        <f>E20-E21</f>
        <v>0</v>
      </c>
      <c r="G24" s="4" t="s">
        <v>22</v>
      </c>
      <c r="H24" s="54">
        <f>H20-H21</f>
        <v>0</v>
      </c>
    </row>
    <row r="25" spans="1:8" x14ac:dyDescent="0.25">
      <c r="A25" s="43" t="s">
        <v>23</v>
      </c>
      <c r="B25" s="9" t="e">
        <f>B24/B12</f>
        <v>#DIV/0!</v>
      </c>
      <c r="C25" s="5"/>
      <c r="D25" s="43" t="s">
        <v>23</v>
      </c>
      <c r="E25" s="9" t="e">
        <f>E24/B12</f>
        <v>#DIV/0!</v>
      </c>
      <c r="G25" s="43" t="s">
        <v>23</v>
      </c>
      <c r="H25" s="9" t="e">
        <f>H24/H21</f>
        <v>#DIV/0!</v>
      </c>
    </row>
    <row r="26" spans="1:8" x14ac:dyDescent="0.25">
      <c r="A26" s="4"/>
      <c r="B26" s="39"/>
      <c r="C26" s="5"/>
      <c r="D26" s="4"/>
      <c r="E26" s="39"/>
      <c r="G26" s="4"/>
      <c r="H26" s="39"/>
    </row>
    <row r="27" spans="1:8" x14ac:dyDescent="0.25">
      <c r="A27" s="52" t="s">
        <v>52</v>
      </c>
      <c r="B27" s="53"/>
      <c r="D27" s="52" t="s">
        <v>52</v>
      </c>
      <c r="E27" s="53"/>
      <c r="G27" s="52" t="s">
        <v>52</v>
      </c>
      <c r="H27" s="53"/>
    </row>
    <row r="28" spans="1:8" x14ac:dyDescent="0.25">
      <c r="A28" s="38" t="s">
        <v>50</v>
      </c>
      <c r="B28" s="51">
        <f>(B16-C3)*D3</f>
        <v>22120.000000000004</v>
      </c>
      <c r="D28" s="38" t="s">
        <v>50</v>
      </c>
      <c r="E28" s="51">
        <f>(E16-C3)*D3</f>
        <v>7120.0000000000045</v>
      </c>
      <c r="G28" s="38" t="s">
        <v>50</v>
      </c>
      <c r="H28" s="51">
        <f>(H16-C3)*D3</f>
        <v>-11879.999999999996</v>
      </c>
    </row>
    <row r="29" spans="1:8" x14ac:dyDescent="0.25">
      <c r="A29" s="48" t="s">
        <v>23</v>
      </c>
      <c r="B29" s="8">
        <f>(B16-C3)/C3</f>
        <v>0.28402670775552141</v>
      </c>
      <c r="D29" s="48" t="s">
        <v>23</v>
      </c>
      <c r="E29" s="8">
        <f>(E16-C3)/C3</f>
        <v>9.1422701592193178E-2</v>
      </c>
      <c r="G29" s="48" t="s">
        <v>23</v>
      </c>
      <c r="H29" s="8">
        <f>(H16-C3)/C3</f>
        <v>-0.15254237288135589</v>
      </c>
    </row>
  </sheetData>
  <pageMargins left="0.7" right="0.7" top="0.78740157499999996" bottom="0.78740157499999996" header="0.3" footer="0.3"/>
  <pageSetup paperSize="9" orientation="portrait" r:id="rId1"/>
  <ignoredErrors>
    <ignoredError sqref="B20 B24 E20 E24 H20 H24" unlockedFormula="1"/>
    <ignoredError sqref="B25 E25 H25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07E57-CF39-461D-8C89-5161A81570C2}">
  <dimension ref="A2:J32"/>
  <sheetViews>
    <sheetView showGridLines="0" workbookViewId="0">
      <selection activeCell="E12" sqref="E12"/>
    </sheetView>
  </sheetViews>
  <sheetFormatPr baseColWidth="10" defaultRowHeight="15" x14ac:dyDescent="0.25"/>
  <cols>
    <col min="1" max="1" width="20.85546875" bestFit="1" customWidth="1"/>
    <col min="2" max="2" width="13" bestFit="1" customWidth="1"/>
    <col min="4" max="4" width="20" bestFit="1" customWidth="1"/>
    <col min="5" max="5" width="13" bestFit="1" customWidth="1"/>
    <col min="6" max="6" width="11.28515625" bestFit="1" customWidth="1"/>
    <col min="7" max="7" width="20" bestFit="1" customWidth="1"/>
    <col min="8" max="8" width="13" bestFit="1" customWidth="1"/>
    <col min="9" max="9" width="13.5703125" bestFit="1" customWidth="1"/>
    <col min="12" max="13" width="13.5703125" bestFit="1" customWidth="1"/>
  </cols>
  <sheetData>
    <row r="2" spans="1:10" x14ac:dyDescent="0.25">
      <c r="A2" s="27" t="s">
        <v>12</v>
      </c>
      <c r="B2" s="21" t="s">
        <v>15</v>
      </c>
      <c r="C2" s="32" t="s">
        <v>17</v>
      </c>
      <c r="D2" s="32" t="s">
        <v>19</v>
      </c>
      <c r="E2" s="32" t="s">
        <v>20</v>
      </c>
      <c r="H2" s="32" t="s">
        <v>25</v>
      </c>
      <c r="I2" s="32" t="s">
        <v>28</v>
      </c>
      <c r="J2" s="32" t="s">
        <v>27</v>
      </c>
    </row>
    <row r="3" spans="1:10" x14ac:dyDescent="0.25">
      <c r="A3" s="23" t="s">
        <v>55</v>
      </c>
      <c r="B3" s="24" t="s">
        <v>56</v>
      </c>
      <c r="C3" s="45">
        <v>51.53</v>
      </c>
      <c r="D3" s="46">
        <v>10000</v>
      </c>
      <c r="E3" s="34"/>
      <c r="H3" s="33">
        <v>0.01</v>
      </c>
      <c r="I3" s="36">
        <v>43301</v>
      </c>
      <c r="J3" s="35">
        <f>90/360</f>
        <v>0.25</v>
      </c>
    </row>
    <row r="5" spans="1:10" x14ac:dyDescent="0.25">
      <c r="A5" s="27" t="s">
        <v>13</v>
      </c>
      <c r="B5" s="21" t="s">
        <v>18</v>
      </c>
      <c r="C5" s="32" t="s">
        <v>3</v>
      </c>
      <c r="D5" s="32" t="s">
        <v>17</v>
      </c>
      <c r="E5" s="32" t="s">
        <v>5</v>
      </c>
      <c r="F5" s="32" t="s">
        <v>19</v>
      </c>
      <c r="G5" s="22" t="s">
        <v>20</v>
      </c>
    </row>
    <row r="6" spans="1:10" x14ac:dyDescent="0.25">
      <c r="A6" s="56" t="s">
        <v>57</v>
      </c>
      <c r="B6" s="55" t="s">
        <v>45</v>
      </c>
      <c r="C6" s="59">
        <v>45</v>
      </c>
      <c r="D6" s="62">
        <v>0.74</v>
      </c>
      <c r="E6" s="63">
        <v>0.30840000000000001</v>
      </c>
      <c r="F6" s="59">
        <v>10000</v>
      </c>
      <c r="G6" s="34"/>
    </row>
    <row r="7" spans="1:10" x14ac:dyDescent="0.25">
      <c r="A7" s="23" t="s">
        <v>58</v>
      </c>
      <c r="B7" s="24" t="s">
        <v>42</v>
      </c>
      <c r="C7" s="46">
        <v>57.5</v>
      </c>
      <c r="D7" s="45">
        <v>1.1000000000000001</v>
      </c>
      <c r="E7" s="47">
        <v>0.30099999999999999</v>
      </c>
      <c r="F7" s="46">
        <v>10000</v>
      </c>
      <c r="G7" s="34"/>
    </row>
    <row r="10" spans="1:10" x14ac:dyDescent="0.25">
      <c r="A10" s="1" t="s">
        <v>49</v>
      </c>
      <c r="B10" s="3"/>
    </row>
    <row r="11" spans="1:10" x14ac:dyDescent="0.25">
      <c r="A11" s="43" t="s">
        <v>56</v>
      </c>
      <c r="B11" s="61">
        <f>E3</f>
        <v>0</v>
      </c>
    </row>
    <row r="12" spans="1:10" x14ac:dyDescent="0.25">
      <c r="A12" s="43" t="s">
        <v>57</v>
      </c>
      <c r="B12" s="61">
        <f>G6</f>
        <v>0</v>
      </c>
    </row>
    <row r="13" spans="1:10" x14ac:dyDescent="0.25">
      <c r="A13" s="43" t="s">
        <v>58</v>
      </c>
      <c r="B13" s="61">
        <f>G7</f>
        <v>0</v>
      </c>
    </row>
    <row r="14" spans="1:10" x14ac:dyDescent="0.25">
      <c r="A14" s="49" t="s">
        <v>47</v>
      </c>
      <c r="B14" s="58">
        <f>B11+B12-B13</f>
        <v>0</v>
      </c>
    </row>
    <row r="16" spans="1:10" x14ac:dyDescent="0.25">
      <c r="H16" s="5"/>
    </row>
    <row r="17" spans="1:8" x14ac:dyDescent="0.25">
      <c r="A17" s="37" t="s">
        <v>30</v>
      </c>
      <c r="B17" s="3"/>
      <c r="D17" s="37" t="s">
        <v>38</v>
      </c>
      <c r="E17" s="3"/>
      <c r="G17" s="37" t="s">
        <v>40</v>
      </c>
      <c r="H17" s="3"/>
    </row>
    <row r="18" spans="1:8" x14ac:dyDescent="0.25">
      <c r="A18" s="49" t="s">
        <v>59</v>
      </c>
      <c r="B18" s="50">
        <v>59</v>
      </c>
      <c r="D18" s="49" t="s">
        <v>59</v>
      </c>
      <c r="E18" s="50">
        <v>54</v>
      </c>
      <c r="G18" s="49" t="s">
        <v>60</v>
      </c>
      <c r="H18" s="50">
        <v>42</v>
      </c>
    </row>
    <row r="19" spans="1:8" x14ac:dyDescent="0.25">
      <c r="A19" s="38"/>
      <c r="B19" s="39"/>
      <c r="D19" s="38"/>
      <c r="E19" s="39"/>
      <c r="G19" s="38"/>
      <c r="H19" s="50"/>
    </row>
    <row r="20" spans="1:8" x14ac:dyDescent="0.25">
      <c r="A20" s="43" t="s">
        <v>56</v>
      </c>
      <c r="B20" s="34"/>
      <c r="D20" s="43" t="s">
        <v>56</v>
      </c>
      <c r="E20" s="34"/>
      <c r="G20" s="43" t="s">
        <v>56</v>
      </c>
      <c r="H20" s="34"/>
    </row>
    <row r="21" spans="1:8" x14ac:dyDescent="0.25">
      <c r="A21" s="43" t="s">
        <v>57</v>
      </c>
      <c r="B21" s="34"/>
      <c r="D21" s="43" t="s">
        <v>57</v>
      </c>
      <c r="E21" s="34"/>
      <c r="G21" s="43" t="s">
        <v>57</v>
      </c>
      <c r="H21" s="34"/>
    </row>
    <row r="22" spans="1:8" x14ac:dyDescent="0.25">
      <c r="A22" s="43" t="s">
        <v>58</v>
      </c>
      <c r="B22" s="34"/>
      <c r="D22" s="43" t="s">
        <v>58</v>
      </c>
      <c r="E22" s="34"/>
      <c r="G22" s="43" t="s">
        <v>58</v>
      </c>
      <c r="H22" s="34"/>
    </row>
    <row r="23" spans="1:8" x14ac:dyDescent="0.25">
      <c r="A23" s="4" t="s">
        <v>48</v>
      </c>
      <c r="B23" s="34"/>
      <c r="D23" s="4" t="s">
        <v>48</v>
      </c>
      <c r="E23" s="34"/>
      <c r="G23" s="4" t="s">
        <v>48</v>
      </c>
      <c r="H23" s="34"/>
    </row>
    <row r="24" spans="1:8" x14ac:dyDescent="0.25">
      <c r="A24" s="64" t="s">
        <v>49</v>
      </c>
      <c r="B24" s="65">
        <f>B14</f>
        <v>0</v>
      </c>
      <c r="D24" s="64" t="s">
        <v>49</v>
      </c>
      <c r="E24" s="65">
        <f>B14</f>
        <v>0</v>
      </c>
      <c r="G24" s="64" t="s">
        <v>49</v>
      </c>
      <c r="H24" s="65">
        <f>B14</f>
        <v>0</v>
      </c>
    </row>
    <row r="25" spans="1:8" x14ac:dyDescent="0.25">
      <c r="A25" s="4"/>
      <c r="B25" s="39"/>
      <c r="D25" s="4"/>
      <c r="E25" s="39"/>
      <c r="G25" s="4"/>
      <c r="H25" s="39"/>
    </row>
    <row r="26" spans="1:8" x14ac:dyDescent="0.25">
      <c r="A26" s="52" t="s">
        <v>51</v>
      </c>
      <c r="B26" s="39"/>
      <c r="C26" s="5"/>
      <c r="D26" s="43" t="s">
        <v>51</v>
      </c>
      <c r="E26" s="39"/>
      <c r="G26" s="43" t="s">
        <v>51</v>
      </c>
      <c r="H26" s="39"/>
    </row>
    <row r="27" spans="1:8" x14ac:dyDescent="0.25">
      <c r="A27" s="38" t="s">
        <v>22</v>
      </c>
      <c r="B27" s="54">
        <f>B23-B24</f>
        <v>0</v>
      </c>
      <c r="C27" s="5"/>
      <c r="D27" s="4" t="s">
        <v>22</v>
      </c>
      <c r="E27" s="54">
        <f>E23-E24</f>
        <v>0</v>
      </c>
      <c r="G27" s="4" t="s">
        <v>22</v>
      </c>
      <c r="H27" s="54">
        <f>H23-H24</f>
        <v>0</v>
      </c>
    </row>
    <row r="28" spans="1:8" x14ac:dyDescent="0.25">
      <c r="A28" s="43" t="s">
        <v>23</v>
      </c>
      <c r="B28" s="9" t="e">
        <f>B27/B14</f>
        <v>#DIV/0!</v>
      </c>
      <c r="C28" s="5"/>
      <c r="D28" s="43" t="s">
        <v>23</v>
      </c>
      <c r="E28" s="9" t="e">
        <f>E27/B14</f>
        <v>#DIV/0!</v>
      </c>
      <c r="G28" s="43" t="s">
        <v>23</v>
      </c>
      <c r="H28" s="9" t="e">
        <f>H27/H24</f>
        <v>#DIV/0!</v>
      </c>
    </row>
    <row r="29" spans="1:8" x14ac:dyDescent="0.25">
      <c r="A29" s="4"/>
      <c r="B29" s="39"/>
      <c r="C29" s="5"/>
      <c r="D29" s="4"/>
      <c r="E29" s="39"/>
      <c r="G29" s="4"/>
      <c r="H29" s="39"/>
    </row>
    <row r="30" spans="1:8" x14ac:dyDescent="0.25">
      <c r="A30" s="52" t="s">
        <v>52</v>
      </c>
      <c r="B30" s="53"/>
      <c r="D30" s="52" t="s">
        <v>52</v>
      </c>
      <c r="E30" s="53"/>
      <c r="G30" s="52" t="s">
        <v>52</v>
      </c>
      <c r="H30" s="53"/>
    </row>
    <row r="31" spans="1:8" x14ac:dyDescent="0.25">
      <c r="A31" s="38" t="s">
        <v>50</v>
      </c>
      <c r="B31" s="51">
        <f>(B18-C3)*D3</f>
        <v>74699.999999999985</v>
      </c>
      <c r="D31" s="38" t="s">
        <v>50</v>
      </c>
      <c r="E31" s="51">
        <f>(E18-C3)*D3</f>
        <v>24699.999999999989</v>
      </c>
      <c r="G31" s="38" t="s">
        <v>50</v>
      </c>
      <c r="H31" s="51">
        <f>(H18-C3)*D3</f>
        <v>-95300.000000000015</v>
      </c>
    </row>
    <row r="32" spans="1:8" x14ac:dyDescent="0.25">
      <c r="A32" s="48" t="s">
        <v>23</v>
      </c>
      <c r="B32" s="8">
        <f>(B18-C3)/C3</f>
        <v>0.14496409858334949</v>
      </c>
      <c r="D32" s="48" t="s">
        <v>23</v>
      </c>
      <c r="E32" s="8">
        <f>(E18-C3)/C3</f>
        <v>4.7933242771201222E-2</v>
      </c>
      <c r="G32" s="48" t="s">
        <v>23</v>
      </c>
      <c r="H32" s="8">
        <f>(H18-C3)/C3</f>
        <v>-0.18494081117795461</v>
      </c>
    </row>
  </sheetData>
  <pageMargins left="0.7" right="0.7" top="0.78740157499999996" bottom="0.78740157499999996" header="0.3" footer="0.3"/>
  <ignoredErrors>
    <ignoredError sqref="B27 E27 H27 B11:B13" unlockedFormula="1"/>
    <ignoredError sqref="B28 E28 H28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4021F-D7B0-4AA7-90CC-3F05AC35123C}">
  <dimension ref="A2:I27"/>
  <sheetViews>
    <sheetView showGridLines="0" workbookViewId="0">
      <selection activeCell="C3" sqref="C3"/>
    </sheetView>
  </sheetViews>
  <sheetFormatPr baseColWidth="10" defaultRowHeight="15" x14ac:dyDescent="0.25"/>
  <cols>
    <col min="1" max="1" width="24.28515625" bestFit="1" customWidth="1"/>
    <col min="2" max="2" width="13" bestFit="1" customWidth="1"/>
    <col min="4" max="4" width="20" bestFit="1" customWidth="1"/>
    <col min="5" max="5" width="13" bestFit="1" customWidth="1"/>
    <col min="6" max="6" width="11.28515625" bestFit="1" customWidth="1"/>
    <col min="7" max="7" width="20" bestFit="1" customWidth="1"/>
    <col min="8" max="8" width="13" bestFit="1" customWidth="1"/>
    <col min="9" max="9" width="13.5703125" bestFit="1" customWidth="1"/>
    <col min="12" max="13" width="13.5703125" bestFit="1" customWidth="1"/>
  </cols>
  <sheetData>
    <row r="2" spans="1:9" x14ac:dyDescent="0.25">
      <c r="A2" s="27" t="s">
        <v>12</v>
      </c>
      <c r="B2" s="21" t="s">
        <v>15</v>
      </c>
      <c r="C2" s="32" t="s">
        <v>17</v>
      </c>
      <c r="D2" s="32" t="s">
        <v>64</v>
      </c>
      <c r="F2" s="32" t="s">
        <v>25</v>
      </c>
      <c r="G2" s="32" t="s">
        <v>28</v>
      </c>
      <c r="H2" s="32" t="s">
        <v>27</v>
      </c>
      <c r="I2" s="32" t="s">
        <v>67</v>
      </c>
    </row>
    <row r="3" spans="1:9" x14ac:dyDescent="0.25">
      <c r="A3" s="23" t="s">
        <v>62</v>
      </c>
      <c r="B3" s="24" t="s">
        <v>63</v>
      </c>
      <c r="C3" s="45">
        <v>79</v>
      </c>
      <c r="D3" s="45">
        <v>88</v>
      </c>
      <c r="F3" s="33">
        <v>0.01</v>
      </c>
      <c r="G3" s="36">
        <v>43301</v>
      </c>
      <c r="H3" s="35">
        <f>90/360</f>
        <v>0.25</v>
      </c>
      <c r="I3" s="66">
        <v>0.03</v>
      </c>
    </row>
    <row r="5" spans="1:9" x14ac:dyDescent="0.25">
      <c r="A5" s="27" t="s">
        <v>13</v>
      </c>
      <c r="B5" s="21" t="s">
        <v>18</v>
      </c>
      <c r="C5" s="32" t="s">
        <v>3</v>
      </c>
      <c r="D5" s="32" t="s">
        <v>17</v>
      </c>
      <c r="E5" s="32" t="s">
        <v>5</v>
      </c>
      <c r="F5" s="32" t="s">
        <v>19</v>
      </c>
      <c r="G5" s="22" t="s">
        <v>20</v>
      </c>
    </row>
    <row r="6" spans="1:9" x14ac:dyDescent="0.25">
      <c r="A6" s="55" t="s">
        <v>65</v>
      </c>
      <c r="B6" s="55" t="s">
        <v>61</v>
      </c>
      <c r="C6" s="59">
        <v>82.5</v>
      </c>
      <c r="D6" s="62">
        <v>1.1499999999999999</v>
      </c>
      <c r="E6" s="63">
        <v>0.16259999999999999</v>
      </c>
      <c r="F6" s="59">
        <v>10000</v>
      </c>
      <c r="G6" s="34"/>
    </row>
    <row r="7" spans="1:9" x14ac:dyDescent="0.25">
      <c r="A7" s="24" t="s">
        <v>66</v>
      </c>
      <c r="B7" s="24" t="s">
        <v>42</v>
      </c>
      <c r="C7" s="46">
        <v>87.5</v>
      </c>
      <c r="D7" s="45">
        <v>0.31</v>
      </c>
      <c r="E7" s="47">
        <v>0.16969999999999999</v>
      </c>
      <c r="F7" s="46">
        <v>10000</v>
      </c>
      <c r="G7" s="34"/>
    </row>
    <row r="10" spans="1:9" x14ac:dyDescent="0.25">
      <c r="A10" s="1" t="s">
        <v>49</v>
      </c>
      <c r="B10" s="3"/>
    </row>
    <row r="11" spans="1:9" x14ac:dyDescent="0.25">
      <c r="A11" s="57" t="s">
        <v>65</v>
      </c>
      <c r="B11" s="34">
        <f>G6</f>
        <v>0</v>
      </c>
      <c r="H11" s="67"/>
    </row>
    <row r="12" spans="1:9" x14ac:dyDescent="0.25">
      <c r="A12" s="60" t="s">
        <v>66</v>
      </c>
      <c r="B12" s="34">
        <f>G7</f>
        <v>0</v>
      </c>
    </row>
    <row r="13" spans="1:9" x14ac:dyDescent="0.25">
      <c r="A13" s="49" t="s">
        <v>47</v>
      </c>
      <c r="B13" s="58">
        <f>(B11-B12)*(1+I3)^H3</f>
        <v>0</v>
      </c>
    </row>
    <row r="15" spans="1:9" x14ac:dyDescent="0.25">
      <c r="H15" s="5"/>
    </row>
    <row r="16" spans="1:9" x14ac:dyDescent="0.25">
      <c r="A16" s="37" t="s">
        <v>30</v>
      </c>
      <c r="B16" s="3"/>
      <c r="D16" s="37" t="s">
        <v>38</v>
      </c>
      <c r="E16" s="3"/>
      <c r="G16" s="37" t="s">
        <v>40</v>
      </c>
      <c r="H16" s="3"/>
    </row>
    <row r="17" spans="1:8" x14ac:dyDescent="0.25">
      <c r="A17" s="49" t="s">
        <v>69</v>
      </c>
      <c r="B17" s="50">
        <v>79</v>
      </c>
      <c r="D17" s="49" t="s">
        <v>68</v>
      </c>
      <c r="E17" s="50">
        <v>85</v>
      </c>
      <c r="G17" s="49" t="s">
        <v>68</v>
      </c>
      <c r="H17" s="50">
        <v>88</v>
      </c>
    </row>
    <row r="18" spans="1:8" x14ac:dyDescent="0.25">
      <c r="A18" s="38"/>
      <c r="B18" s="39"/>
      <c r="D18" s="38"/>
      <c r="E18" s="39"/>
      <c r="G18" s="38"/>
      <c r="H18" s="50"/>
    </row>
    <row r="19" spans="1:8" x14ac:dyDescent="0.25">
      <c r="A19" s="43" t="s">
        <v>65</v>
      </c>
      <c r="B19" s="34"/>
      <c r="D19" s="43" t="s">
        <v>65</v>
      </c>
      <c r="E19" s="34"/>
      <c r="G19" s="43" t="s">
        <v>65</v>
      </c>
      <c r="H19" s="34"/>
    </row>
    <row r="20" spans="1:8" x14ac:dyDescent="0.25">
      <c r="A20" s="48" t="s">
        <v>66</v>
      </c>
      <c r="B20" s="34"/>
      <c r="D20" s="48" t="s">
        <v>66</v>
      </c>
      <c r="E20" s="34"/>
      <c r="G20" s="48" t="s">
        <v>66</v>
      </c>
      <c r="H20" s="34"/>
    </row>
    <row r="21" spans="1:8" x14ac:dyDescent="0.25">
      <c r="A21" s="4" t="s">
        <v>48</v>
      </c>
      <c r="B21" s="34">
        <v>0</v>
      </c>
      <c r="D21" s="4" t="s">
        <v>48</v>
      </c>
      <c r="E21" s="34">
        <f>SUM(E19:E20)</f>
        <v>0</v>
      </c>
      <c r="G21" s="4" t="s">
        <v>48</v>
      </c>
      <c r="H21" s="34">
        <f>H19-H20</f>
        <v>0</v>
      </c>
    </row>
    <row r="22" spans="1:8" x14ac:dyDescent="0.25">
      <c r="A22" s="64" t="s">
        <v>49</v>
      </c>
      <c r="B22" s="65">
        <f>B13</f>
        <v>0</v>
      </c>
      <c r="D22" s="64" t="s">
        <v>49</v>
      </c>
      <c r="E22" s="65">
        <f>B13</f>
        <v>0</v>
      </c>
      <c r="G22" s="64" t="s">
        <v>49</v>
      </c>
      <c r="H22" s="65">
        <f>B13</f>
        <v>0</v>
      </c>
    </row>
    <row r="23" spans="1:8" x14ac:dyDescent="0.25">
      <c r="A23" s="4"/>
      <c r="B23" s="39"/>
      <c r="D23" s="4"/>
      <c r="E23" s="39"/>
      <c r="G23" s="4"/>
      <c r="H23" s="39"/>
    </row>
    <row r="24" spans="1:8" x14ac:dyDescent="0.25">
      <c r="A24" s="52" t="s">
        <v>51</v>
      </c>
      <c r="B24" s="39"/>
      <c r="D24" s="43" t="s">
        <v>51</v>
      </c>
      <c r="E24" s="39"/>
      <c r="G24" s="43" t="s">
        <v>51</v>
      </c>
      <c r="H24" s="39"/>
    </row>
    <row r="25" spans="1:8" x14ac:dyDescent="0.25">
      <c r="A25" s="38" t="s">
        <v>22</v>
      </c>
      <c r="B25" s="54">
        <f>B21-B22</f>
        <v>0</v>
      </c>
      <c r="C25" s="5"/>
      <c r="D25" s="4" t="s">
        <v>22</v>
      </c>
      <c r="E25" s="54">
        <f>E21-E22</f>
        <v>0</v>
      </c>
      <c r="G25" s="4" t="s">
        <v>22</v>
      </c>
      <c r="H25" s="54">
        <f>H21-H22</f>
        <v>0</v>
      </c>
    </row>
    <row r="26" spans="1:8" x14ac:dyDescent="0.25">
      <c r="A26" s="43" t="s">
        <v>23</v>
      </c>
      <c r="B26" s="9" t="e">
        <f>B25/B13</f>
        <v>#DIV/0!</v>
      </c>
      <c r="C26" s="5"/>
      <c r="D26" s="43" t="s">
        <v>23</v>
      </c>
      <c r="E26" s="9" t="e">
        <f>E25/B13</f>
        <v>#DIV/0!</v>
      </c>
      <c r="G26" s="43" t="s">
        <v>23</v>
      </c>
      <c r="H26" s="9" t="e">
        <f>H25/H22</f>
        <v>#DIV/0!</v>
      </c>
    </row>
    <row r="27" spans="1:8" x14ac:dyDescent="0.25">
      <c r="A27" s="6"/>
      <c r="B27" s="50"/>
      <c r="C27" s="5"/>
      <c r="D27" s="6"/>
      <c r="E27" s="50"/>
      <c r="G27" s="6"/>
      <c r="H27" s="50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726A0-0316-4224-B99D-EF4DC02F34F9}">
  <dimension ref="A2:I27"/>
  <sheetViews>
    <sheetView showGridLines="0" workbookViewId="0">
      <selection activeCell="C3" sqref="C3"/>
    </sheetView>
  </sheetViews>
  <sheetFormatPr baseColWidth="10" defaultRowHeight="15" x14ac:dyDescent="0.25"/>
  <cols>
    <col min="1" max="1" width="24.28515625" bestFit="1" customWidth="1"/>
    <col min="2" max="2" width="13" bestFit="1" customWidth="1"/>
    <col min="4" max="4" width="20" bestFit="1" customWidth="1"/>
    <col min="5" max="5" width="13" bestFit="1" customWidth="1"/>
    <col min="6" max="6" width="11.28515625" bestFit="1" customWidth="1"/>
    <col min="7" max="7" width="20" bestFit="1" customWidth="1"/>
    <col min="8" max="8" width="13" bestFit="1" customWidth="1"/>
    <col min="9" max="9" width="13.5703125" bestFit="1" customWidth="1"/>
    <col min="12" max="13" width="13.5703125" bestFit="1" customWidth="1"/>
  </cols>
  <sheetData>
    <row r="2" spans="1:9" x14ac:dyDescent="0.25">
      <c r="A2" s="27" t="s">
        <v>12</v>
      </c>
      <c r="B2" s="21" t="s">
        <v>15</v>
      </c>
      <c r="C2" s="32" t="s">
        <v>17</v>
      </c>
      <c r="D2" s="32" t="s">
        <v>64</v>
      </c>
      <c r="F2" s="32" t="s">
        <v>25</v>
      </c>
      <c r="G2" s="32" t="s">
        <v>28</v>
      </c>
      <c r="H2" s="32" t="s">
        <v>27</v>
      </c>
      <c r="I2" s="32" t="s">
        <v>67</v>
      </c>
    </row>
    <row r="3" spans="1:9" x14ac:dyDescent="0.25">
      <c r="A3" s="23" t="s">
        <v>70</v>
      </c>
      <c r="B3" s="24" t="s">
        <v>71</v>
      </c>
      <c r="C3" s="45">
        <v>95</v>
      </c>
      <c r="D3" s="45">
        <v>78</v>
      </c>
      <c r="F3" s="33">
        <v>0.01</v>
      </c>
      <c r="G3" s="36">
        <v>43301</v>
      </c>
      <c r="H3" s="35">
        <f>89/360</f>
        <v>0.24722222222222223</v>
      </c>
      <c r="I3" s="66">
        <v>0.03</v>
      </c>
    </row>
    <row r="5" spans="1:9" x14ac:dyDescent="0.25">
      <c r="A5" s="27" t="s">
        <v>13</v>
      </c>
      <c r="B5" s="21" t="s">
        <v>18</v>
      </c>
      <c r="C5" s="32" t="s">
        <v>3</v>
      </c>
      <c r="D5" s="32" t="s">
        <v>17</v>
      </c>
      <c r="E5" s="32" t="s">
        <v>5</v>
      </c>
      <c r="F5" s="32" t="s">
        <v>19</v>
      </c>
      <c r="G5" s="22" t="s">
        <v>20</v>
      </c>
    </row>
    <row r="6" spans="1:9" x14ac:dyDescent="0.25">
      <c r="A6" s="55" t="s">
        <v>72</v>
      </c>
      <c r="B6" s="55" t="s">
        <v>45</v>
      </c>
      <c r="C6" s="59">
        <v>92.5</v>
      </c>
      <c r="D6" s="62">
        <v>3.9</v>
      </c>
      <c r="E6" s="63">
        <v>0.26400000000000001</v>
      </c>
      <c r="F6" s="59">
        <v>10000</v>
      </c>
      <c r="G6" s="34"/>
    </row>
    <row r="7" spans="1:9" x14ac:dyDescent="0.25">
      <c r="A7" s="24" t="s">
        <v>74</v>
      </c>
      <c r="B7" s="24" t="s">
        <v>73</v>
      </c>
      <c r="C7" s="46">
        <v>80</v>
      </c>
      <c r="D7" s="45">
        <v>0.85</v>
      </c>
      <c r="E7" s="47">
        <v>0.30470000000000003</v>
      </c>
      <c r="F7" s="46">
        <v>10000</v>
      </c>
      <c r="G7" s="34"/>
    </row>
    <row r="10" spans="1:9" x14ac:dyDescent="0.25">
      <c r="A10" s="1" t="s">
        <v>49</v>
      </c>
      <c r="B10" s="3"/>
    </row>
    <row r="11" spans="1:9" x14ac:dyDescent="0.25">
      <c r="A11" s="57" t="s">
        <v>65</v>
      </c>
      <c r="B11" s="34">
        <f>G6</f>
        <v>0</v>
      </c>
      <c r="H11" s="67"/>
    </row>
    <row r="12" spans="1:9" x14ac:dyDescent="0.25">
      <c r="A12" s="60" t="s">
        <v>66</v>
      </c>
      <c r="B12" s="34">
        <f>G7</f>
        <v>0</v>
      </c>
    </row>
    <row r="13" spans="1:9" x14ac:dyDescent="0.25">
      <c r="A13" s="49" t="s">
        <v>47</v>
      </c>
      <c r="B13" s="58">
        <f>(B11-B12)*(1+I3)^H3</f>
        <v>0</v>
      </c>
    </row>
    <row r="15" spans="1:9" x14ac:dyDescent="0.25">
      <c r="H15" s="5"/>
    </row>
    <row r="16" spans="1:9" x14ac:dyDescent="0.25">
      <c r="A16" s="37" t="s">
        <v>30</v>
      </c>
      <c r="B16" s="3"/>
      <c r="D16" s="37" t="s">
        <v>38</v>
      </c>
      <c r="E16" s="3"/>
      <c r="G16" s="37" t="s">
        <v>40</v>
      </c>
      <c r="H16" s="3"/>
    </row>
    <row r="17" spans="1:8" x14ac:dyDescent="0.25">
      <c r="A17" s="49" t="s">
        <v>75</v>
      </c>
      <c r="B17" s="50">
        <v>95</v>
      </c>
      <c r="D17" s="49" t="s">
        <v>76</v>
      </c>
      <c r="E17" s="50">
        <v>85</v>
      </c>
      <c r="G17" s="49" t="s">
        <v>76</v>
      </c>
      <c r="H17" s="50">
        <v>78</v>
      </c>
    </row>
    <row r="18" spans="1:8" x14ac:dyDescent="0.25">
      <c r="A18" s="38"/>
      <c r="B18" s="39"/>
      <c r="D18" s="38"/>
      <c r="E18" s="39"/>
      <c r="G18" s="38"/>
      <c r="H18" s="50"/>
    </row>
    <row r="19" spans="1:8" x14ac:dyDescent="0.25">
      <c r="A19" s="43" t="s">
        <v>65</v>
      </c>
      <c r="B19" s="34"/>
      <c r="D19" s="43" t="s">
        <v>65</v>
      </c>
      <c r="E19" s="34"/>
      <c r="G19" s="43" t="s">
        <v>65</v>
      </c>
      <c r="H19" s="34"/>
    </row>
    <row r="20" spans="1:8" x14ac:dyDescent="0.25">
      <c r="A20" s="48" t="s">
        <v>66</v>
      </c>
      <c r="B20" s="34"/>
      <c r="D20" s="48" t="s">
        <v>66</v>
      </c>
      <c r="E20" s="34"/>
      <c r="G20" s="48" t="s">
        <v>66</v>
      </c>
      <c r="H20" s="34"/>
    </row>
    <row r="21" spans="1:8" x14ac:dyDescent="0.25">
      <c r="A21" s="4" t="s">
        <v>48</v>
      </c>
      <c r="B21" s="34">
        <v>0</v>
      </c>
      <c r="D21" s="4" t="s">
        <v>48</v>
      </c>
      <c r="E21" s="34">
        <f>E19</f>
        <v>0</v>
      </c>
      <c r="G21" s="4" t="s">
        <v>48</v>
      </c>
      <c r="H21" s="34">
        <f>H19-H20</f>
        <v>0</v>
      </c>
    </row>
    <row r="22" spans="1:8" x14ac:dyDescent="0.25">
      <c r="A22" s="64" t="s">
        <v>49</v>
      </c>
      <c r="B22" s="65">
        <f>B13</f>
        <v>0</v>
      </c>
      <c r="D22" s="64" t="s">
        <v>49</v>
      </c>
      <c r="E22" s="65">
        <f>B13</f>
        <v>0</v>
      </c>
      <c r="G22" s="64" t="s">
        <v>49</v>
      </c>
      <c r="H22" s="65">
        <f>B13</f>
        <v>0</v>
      </c>
    </row>
    <row r="23" spans="1:8" x14ac:dyDescent="0.25">
      <c r="A23" s="4"/>
      <c r="B23" s="39"/>
      <c r="D23" s="4"/>
      <c r="E23" s="39"/>
      <c r="G23" s="4"/>
      <c r="H23" s="39"/>
    </row>
    <row r="24" spans="1:8" x14ac:dyDescent="0.25">
      <c r="A24" s="52" t="s">
        <v>51</v>
      </c>
      <c r="B24" s="39"/>
      <c r="D24" s="43" t="s">
        <v>51</v>
      </c>
      <c r="E24" s="39"/>
      <c r="G24" s="43" t="s">
        <v>51</v>
      </c>
      <c r="H24" s="39"/>
    </row>
    <row r="25" spans="1:8" x14ac:dyDescent="0.25">
      <c r="A25" s="38" t="s">
        <v>22</v>
      </c>
      <c r="B25" s="54">
        <f>B21-B22</f>
        <v>0</v>
      </c>
      <c r="C25" s="5"/>
      <c r="D25" s="4" t="s">
        <v>22</v>
      </c>
      <c r="E25" s="54">
        <f>E21-E22</f>
        <v>0</v>
      </c>
      <c r="G25" s="4" t="s">
        <v>22</v>
      </c>
      <c r="H25" s="54">
        <f>H21-H22</f>
        <v>0</v>
      </c>
    </row>
    <row r="26" spans="1:8" x14ac:dyDescent="0.25">
      <c r="A26" s="43" t="s">
        <v>23</v>
      </c>
      <c r="B26" s="9" t="e">
        <f>B25/B13</f>
        <v>#DIV/0!</v>
      </c>
      <c r="C26" s="5"/>
      <c r="D26" s="43" t="s">
        <v>23</v>
      </c>
      <c r="E26" s="9" t="e">
        <f>E25/B13</f>
        <v>#DIV/0!</v>
      </c>
      <c r="G26" s="43" t="s">
        <v>23</v>
      </c>
      <c r="H26" s="9" t="e">
        <f>H25/H22</f>
        <v>#DIV/0!</v>
      </c>
    </row>
    <row r="27" spans="1:8" x14ac:dyDescent="0.25">
      <c r="A27" s="6"/>
      <c r="B27" s="50"/>
      <c r="C27" s="5"/>
      <c r="D27" s="6"/>
      <c r="E27" s="50"/>
      <c r="G27" s="6"/>
      <c r="H27" s="50"/>
    </row>
  </sheetData>
  <hyperlinks>
    <hyperlink ref="A7" r:id="rId1" tooltip="MSFT180720P00080000" display="https://finance.yahoo.com/quote/MSFT180720P00080000?p=MSFT180720P00080000" xr:uid="{8A21A9CE-5773-45AB-A76C-69EBDE939347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6B6B9-0F9C-4238-A1FB-F164DE9339C2}">
  <dimension ref="A2:I29"/>
  <sheetViews>
    <sheetView showGridLines="0" workbookViewId="0">
      <selection activeCell="C3" sqref="C3"/>
    </sheetView>
  </sheetViews>
  <sheetFormatPr baseColWidth="10" defaultRowHeight="15" x14ac:dyDescent="0.25"/>
  <cols>
    <col min="1" max="1" width="24.28515625" bestFit="1" customWidth="1"/>
    <col min="2" max="2" width="13" bestFit="1" customWidth="1"/>
    <col min="4" max="4" width="20" bestFit="1" customWidth="1"/>
    <col min="5" max="5" width="13" bestFit="1" customWidth="1"/>
    <col min="6" max="6" width="11.28515625" bestFit="1" customWidth="1"/>
    <col min="7" max="7" width="20" bestFit="1" customWidth="1"/>
    <col min="8" max="8" width="13" bestFit="1" customWidth="1"/>
    <col min="9" max="9" width="13.5703125" bestFit="1" customWidth="1"/>
    <col min="12" max="13" width="13.5703125" bestFit="1" customWidth="1"/>
  </cols>
  <sheetData>
    <row r="2" spans="1:9" x14ac:dyDescent="0.25">
      <c r="A2" s="27" t="s">
        <v>12</v>
      </c>
      <c r="B2" s="21" t="s">
        <v>15</v>
      </c>
      <c r="C2" s="32" t="s">
        <v>17</v>
      </c>
      <c r="D2" s="32" t="s">
        <v>64</v>
      </c>
      <c r="F2" s="32" t="s">
        <v>25</v>
      </c>
      <c r="G2" s="32" t="s">
        <v>28</v>
      </c>
      <c r="H2" s="32" t="s">
        <v>27</v>
      </c>
      <c r="I2" s="32" t="s">
        <v>67</v>
      </c>
    </row>
    <row r="3" spans="1:9" x14ac:dyDescent="0.25">
      <c r="A3" s="23" t="s">
        <v>77</v>
      </c>
      <c r="B3" s="24" t="s">
        <v>78</v>
      </c>
      <c r="C3" s="45">
        <v>14.54</v>
      </c>
      <c r="D3" s="45">
        <v>14.5</v>
      </c>
      <c r="F3" s="33">
        <v>0.01</v>
      </c>
      <c r="G3" s="36">
        <v>43252</v>
      </c>
      <c r="H3" s="35">
        <f>40/360</f>
        <v>0.1111111111111111</v>
      </c>
      <c r="I3" s="66">
        <v>0.03</v>
      </c>
    </row>
    <row r="5" spans="1:9" x14ac:dyDescent="0.25">
      <c r="A5" s="27" t="s">
        <v>13</v>
      </c>
      <c r="B5" s="21" t="s">
        <v>18</v>
      </c>
      <c r="C5" s="21" t="s">
        <v>3</v>
      </c>
      <c r="D5" s="21" t="s">
        <v>17</v>
      </c>
      <c r="E5" s="21" t="s">
        <v>5</v>
      </c>
      <c r="F5" s="21" t="s">
        <v>19</v>
      </c>
      <c r="G5" s="22" t="s">
        <v>20</v>
      </c>
    </row>
    <row r="6" spans="1:9" x14ac:dyDescent="0.25">
      <c r="A6" s="56" t="s">
        <v>79</v>
      </c>
      <c r="B6" s="55" t="s">
        <v>61</v>
      </c>
      <c r="C6" s="55">
        <v>13</v>
      </c>
      <c r="D6" s="68">
        <v>1.88</v>
      </c>
      <c r="E6" s="69">
        <v>0.38569999999999999</v>
      </c>
      <c r="F6" s="55">
        <v>10000</v>
      </c>
      <c r="G6" s="34"/>
    </row>
    <row r="7" spans="1:9" x14ac:dyDescent="0.25">
      <c r="A7" s="56" t="s">
        <v>80</v>
      </c>
      <c r="B7" s="55" t="s">
        <v>42</v>
      </c>
      <c r="C7" s="55">
        <v>14.5</v>
      </c>
      <c r="D7" s="68">
        <v>0.63</v>
      </c>
      <c r="E7" s="69">
        <v>0.31929999999999997</v>
      </c>
      <c r="F7" s="55">
        <v>20000</v>
      </c>
      <c r="G7" s="34"/>
    </row>
    <row r="8" spans="1:9" x14ac:dyDescent="0.25">
      <c r="A8" s="23" t="s">
        <v>81</v>
      </c>
      <c r="B8" s="24" t="s">
        <v>61</v>
      </c>
      <c r="C8" s="24">
        <v>16</v>
      </c>
      <c r="D8" s="25">
        <v>0.14000000000000001</v>
      </c>
      <c r="E8" s="71">
        <v>0.30759999999999998</v>
      </c>
      <c r="F8" s="24">
        <v>10000</v>
      </c>
      <c r="G8" s="34"/>
    </row>
    <row r="9" spans="1:9" x14ac:dyDescent="0.25">
      <c r="E9" s="70"/>
    </row>
    <row r="10" spans="1:9" x14ac:dyDescent="0.25">
      <c r="A10" s="1" t="s">
        <v>49</v>
      </c>
      <c r="B10" s="3"/>
    </row>
    <row r="11" spans="1:9" x14ac:dyDescent="0.25">
      <c r="A11" s="43" t="s">
        <v>79</v>
      </c>
      <c r="B11" s="34">
        <f>G6</f>
        <v>0</v>
      </c>
      <c r="H11" s="67"/>
    </row>
    <row r="12" spans="1:9" x14ac:dyDescent="0.25">
      <c r="A12" s="43" t="s">
        <v>80</v>
      </c>
      <c r="B12" s="34">
        <f t="shared" ref="B12:B13" si="0">G7</f>
        <v>0</v>
      </c>
      <c r="H12" s="67"/>
    </row>
    <row r="13" spans="1:9" x14ac:dyDescent="0.25">
      <c r="A13" s="48" t="s">
        <v>81</v>
      </c>
      <c r="B13" s="34">
        <f t="shared" si="0"/>
        <v>0</v>
      </c>
    </row>
    <row r="14" spans="1:9" x14ac:dyDescent="0.25">
      <c r="A14" s="49" t="s">
        <v>47</v>
      </c>
      <c r="B14" s="58">
        <f>(B11-B12+B13)*(1+I3)^H3</f>
        <v>0</v>
      </c>
    </row>
    <row r="16" spans="1:9" x14ac:dyDescent="0.25">
      <c r="H16" s="5"/>
    </row>
    <row r="17" spans="1:8" x14ac:dyDescent="0.25">
      <c r="A17" s="37" t="s">
        <v>30</v>
      </c>
      <c r="B17" s="3"/>
      <c r="D17" s="37" t="s">
        <v>38</v>
      </c>
      <c r="E17" s="3"/>
      <c r="G17" s="37" t="s">
        <v>40</v>
      </c>
      <c r="H17" s="3"/>
    </row>
    <row r="18" spans="1:8" x14ac:dyDescent="0.25">
      <c r="A18" s="49" t="s">
        <v>82</v>
      </c>
      <c r="B18" s="50">
        <v>14.5</v>
      </c>
      <c r="D18" s="49" t="s">
        <v>83</v>
      </c>
      <c r="E18" s="50">
        <v>13.8</v>
      </c>
      <c r="G18" s="49" t="s">
        <v>84</v>
      </c>
      <c r="H18" s="50">
        <v>17</v>
      </c>
    </row>
    <row r="19" spans="1:8" x14ac:dyDescent="0.25">
      <c r="A19" s="38"/>
      <c r="B19" s="39"/>
      <c r="D19" s="38"/>
      <c r="E19" s="39"/>
      <c r="G19" s="38"/>
      <c r="H19" s="50"/>
    </row>
    <row r="20" spans="1:8" x14ac:dyDescent="0.25">
      <c r="A20" s="43" t="s">
        <v>79</v>
      </c>
      <c r="B20" s="34"/>
      <c r="D20" s="43" t="s">
        <v>79</v>
      </c>
      <c r="E20" s="34"/>
      <c r="G20" s="43" t="s">
        <v>79</v>
      </c>
      <c r="H20" s="34"/>
    </row>
    <row r="21" spans="1:8" x14ac:dyDescent="0.25">
      <c r="A21" s="43" t="s">
        <v>80</v>
      </c>
      <c r="B21" s="34"/>
      <c r="D21" s="43" t="s">
        <v>80</v>
      </c>
      <c r="E21" s="34"/>
      <c r="G21" s="43" t="s">
        <v>80</v>
      </c>
      <c r="H21" s="34"/>
    </row>
    <row r="22" spans="1:8" x14ac:dyDescent="0.25">
      <c r="A22" s="48" t="s">
        <v>81</v>
      </c>
      <c r="B22" s="34"/>
      <c r="D22" s="48" t="s">
        <v>81</v>
      </c>
      <c r="E22" s="34"/>
      <c r="G22" s="48" t="s">
        <v>81</v>
      </c>
      <c r="H22" s="34"/>
    </row>
    <row r="23" spans="1:8" x14ac:dyDescent="0.25">
      <c r="A23" s="4" t="s">
        <v>48</v>
      </c>
      <c r="B23" s="34">
        <f>B20</f>
        <v>0</v>
      </c>
      <c r="D23" s="4" t="s">
        <v>48</v>
      </c>
      <c r="E23" s="34">
        <f>E20</f>
        <v>0</v>
      </c>
      <c r="G23" s="4" t="s">
        <v>48</v>
      </c>
      <c r="H23" s="34">
        <f>H20-H21+H22</f>
        <v>0</v>
      </c>
    </row>
    <row r="24" spans="1:8" x14ac:dyDescent="0.25">
      <c r="A24" s="64" t="s">
        <v>49</v>
      </c>
      <c r="B24" s="65">
        <f>B14</f>
        <v>0</v>
      </c>
      <c r="D24" s="64" t="s">
        <v>49</v>
      </c>
      <c r="E24" s="65">
        <f>B14</f>
        <v>0</v>
      </c>
      <c r="G24" s="64" t="s">
        <v>49</v>
      </c>
      <c r="H24" s="65">
        <f>B14</f>
        <v>0</v>
      </c>
    </row>
    <row r="25" spans="1:8" x14ac:dyDescent="0.25">
      <c r="A25" s="4"/>
      <c r="B25" s="39"/>
      <c r="D25" s="4"/>
      <c r="E25" s="39"/>
      <c r="G25" s="4"/>
      <c r="H25" s="39"/>
    </row>
    <row r="26" spans="1:8" x14ac:dyDescent="0.25">
      <c r="A26" s="52" t="s">
        <v>51</v>
      </c>
      <c r="B26" s="39"/>
      <c r="D26" s="43" t="s">
        <v>51</v>
      </c>
      <c r="E26" s="39"/>
      <c r="G26" s="43" t="s">
        <v>51</v>
      </c>
      <c r="H26" s="39"/>
    </row>
    <row r="27" spans="1:8" x14ac:dyDescent="0.25">
      <c r="A27" s="38" t="s">
        <v>22</v>
      </c>
      <c r="B27" s="54">
        <f>B23-B24</f>
        <v>0</v>
      </c>
      <c r="C27" s="5"/>
      <c r="D27" s="4" t="s">
        <v>22</v>
      </c>
      <c r="E27" s="54">
        <f>E23-E24</f>
        <v>0</v>
      </c>
      <c r="G27" s="4" t="s">
        <v>22</v>
      </c>
      <c r="H27" s="54">
        <f>H23-H24</f>
        <v>0</v>
      </c>
    </row>
    <row r="28" spans="1:8" x14ac:dyDescent="0.25">
      <c r="A28" s="43" t="s">
        <v>23</v>
      </c>
      <c r="B28" s="9" t="e">
        <f>B27/B14</f>
        <v>#DIV/0!</v>
      </c>
      <c r="C28" s="5"/>
      <c r="D28" s="43" t="s">
        <v>23</v>
      </c>
      <c r="E28" s="9" t="e">
        <f>E27/B14</f>
        <v>#DIV/0!</v>
      </c>
      <c r="G28" s="43" t="s">
        <v>23</v>
      </c>
      <c r="H28" s="9" t="e">
        <f>H27/H24</f>
        <v>#DIV/0!</v>
      </c>
    </row>
    <row r="29" spans="1:8" x14ac:dyDescent="0.25">
      <c r="A29" s="6"/>
      <c r="B29" s="50"/>
      <c r="C29" s="5"/>
      <c r="D29" s="6"/>
      <c r="E29" s="50"/>
      <c r="G29" s="6"/>
      <c r="H29" s="50"/>
    </row>
  </sheetData>
  <hyperlinks>
    <hyperlink ref="A6" r:id="rId1" tooltip="GE180601C00013000" display="https://finance.yahoo.com/quote/GE180601C00013000?p=GE180601C00013000" xr:uid="{0A7C595D-8E9E-4E94-A32D-771421D07D5D}"/>
    <hyperlink ref="A7" r:id="rId2" tooltip="GE180601C00014500" display="https://finance.yahoo.com/quote/GE180601C00014500?p=GE180601C00014500" xr:uid="{D9B14131-3303-45F8-A88D-F30E181B93CD}"/>
    <hyperlink ref="A8" r:id="rId3" tooltip="GE180601C00016000" display="https://finance.yahoo.com/quote/GE180601C00016000?p=GE180601C00016000" xr:uid="{808CDBF1-F3E4-4C75-8E2A-449B12A50DCA}"/>
    <hyperlink ref="A11" r:id="rId4" tooltip="GE180601C00013000" display="https://finance.yahoo.com/quote/GE180601C00013000?p=GE180601C00013000" xr:uid="{1C9F2A61-22E8-45FE-9C2F-0B8531D4CDCB}"/>
    <hyperlink ref="A12" r:id="rId5" tooltip="GE180601C00014500" display="https://finance.yahoo.com/quote/GE180601C00014500?p=GE180601C00014500" xr:uid="{EA5C122C-EACC-450A-80C4-96A9D935DA6A}"/>
    <hyperlink ref="A13" r:id="rId6" tooltip="GE180601C00016000" display="https://finance.yahoo.com/quote/GE180601C00016000?p=GE180601C00016000" xr:uid="{C9637B46-3BBE-43E6-BE6D-A77B2BD4A3DD}"/>
    <hyperlink ref="A20" r:id="rId7" tooltip="GE180601C00013000" display="https://finance.yahoo.com/quote/GE180601C00013000?p=GE180601C00013000" xr:uid="{387A8099-55E2-408E-B073-2719DFA2E492}"/>
    <hyperlink ref="A21" r:id="rId8" tooltip="GE180601C00014500" display="https://finance.yahoo.com/quote/GE180601C00014500?p=GE180601C00014500" xr:uid="{6716BA8D-621F-4761-99DF-6AF449E3ED91}"/>
    <hyperlink ref="A22" r:id="rId9" tooltip="GE180601C00016000" display="https://finance.yahoo.com/quote/GE180601C00016000?p=GE180601C00016000" xr:uid="{230822CE-E6A3-4E90-83F9-F169CB9D8F7D}"/>
    <hyperlink ref="D20" r:id="rId10" tooltip="GE180601C00013000" display="https://finance.yahoo.com/quote/GE180601C00013000?p=GE180601C00013000" xr:uid="{B1058DE8-FB8C-4106-B5E4-74307A62CB8A}"/>
    <hyperlink ref="D21" r:id="rId11" tooltip="GE180601C00014500" display="https://finance.yahoo.com/quote/GE180601C00014500?p=GE180601C00014500" xr:uid="{3A8C4722-8C74-4F31-AB91-D57A225AAD82}"/>
    <hyperlink ref="D22" r:id="rId12" tooltip="GE180601C00016000" display="https://finance.yahoo.com/quote/GE180601C00016000?p=GE180601C00016000" xr:uid="{8C97A082-FCA8-40CC-A2D0-FD697B6C078B}"/>
    <hyperlink ref="G20" r:id="rId13" tooltip="GE180601C00013000" display="https://finance.yahoo.com/quote/GE180601C00013000?p=GE180601C00013000" xr:uid="{4B1FE622-AF47-4A1E-9723-D4F79D78D6DD}"/>
    <hyperlink ref="G21" r:id="rId14" tooltip="GE180601C00014500" display="https://finance.yahoo.com/quote/GE180601C00014500?p=GE180601C00014500" xr:uid="{511FE9FA-0AA3-47CE-8D8D-28CA2B3F006B}"/>
    <hyperlink ref="G22" r:id="rId15" tooltip="GE180601C00016000" display="https://finance.yahoo.com/quote/GE180601C00016000?p=GE180601C00016000" xr:uid="{45460161-DE93-40D3-A51B-738C7660C0DD}"/>
  </hyperlinks>
  <pageMargins left="0.7" right="0.7" top="0.78740157499999996" bottom="0.78740157499999996" header="0.3" footer="0.3"/>
  <pageSetup paperSize="9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CRR Modell</vt:lpstr>
      <vt:lpstr>Black Schloes</vt:lpstr>
      <vt:lpstr>AAPL</vt:lpstr>
      <vt:lpstr>Covered Call</vt:lpstr>
      <vt:lpstr>Protective Put</vt:lpstr>
      <vt:lpstr>Protective Collar</vt:lpstr>
      <vt:lpstr>Bull Spread</vt:lpstr>
      <vt:lpstr>Bear Spread</vt:lpstr>
      <vt:lpstr>Butterfly Spread</vt:lpstr>
      <vt:lpstr>Condor Spread</vt:lpstr>
      <vt:lpstr>Straddle</vt:lpstr>
      <vt:lpstr>Strangle</vt:lpstr>
      <vt:lpstr>Iron Butterfly</vt:lpstr>
      <vt:lpstr>Iron Condor</vt:lpstr>
      <vt:lpstr>df</vt:lpstr>
      <vt:lpstr>Downstep</vt:lpstr>
      <vt:lpstr>e</vt:lpstr>
      <vt:lpstr>Pdn</vt:lpstr>
      <vt:lpstr>Pup</vt:lpstr>
      <vt:lpstr>Strike</vt:lpstr>
      <vt:lpstr>Upstep</vt:lpstr>
      <vt:lpstr>Zins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Besitzer</dc:creator>
  <cp:lastModifiedBy>Besitzer</cp:lastModifiedBy>
  <dcterms:created xsi:type="dcterms:W3CDTF">2018-04-14T11:58:43Z</dcterms:created>
  <dcterms:modified xsi:type="dcterms:W3CDTF">2018-05-06T12:11:48Z</dcterms:modified>
</cp:coreProperties>
</file>